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20" windowHeight="7860" tabRatio="599" activeTab="0"/>
  </bookViews>
  <sheets>
    <sheet name="оплата 2014-2018" sheetId="1" r:id="rId1"/>
    <sheet name="2018(пеня)" sheetId="2" r:id="rId2"/>
    <sheet name="начисл юл кап р" sheetId="3" r:id="rId3"/>
    <sheet name="свод по кап рем" sheetId="4" r:id="rId4"/>
    <sheet name="Лист1" sheetId="5" state="hidden" r:id="rId5"/>
    <sheet name="Лист2" sheetId="6" r:id="rId6"/>
  </sheets>
  <definedNames>
    <definedName name="_xlnm.Print_Area" localSheetId="3">'свод по кап рем'!$A$1:$U$35</definedName>
  </definedNames>
  <calcPr fullCalcOnLoad="1"/>
</workbook>
</file>

<file path=xl/sharedStrings.xml><?xml version="1.0" encoding="utf-8"?>
<sst xmlns="http://schemas.openxmlformats.org/spreadsheetml/2006/main" count="1290" uniqueCount="294">
  <si>
    <t xml:space="preserve">                                                                   </t>
  </si>
  <si>
    <t>Дома</t>
  </si>
  <si>
    <t>Физлица(население)</t>
  </si>
  <si>
    <t>Муниципальные</t>
  </si>
  <si>
    <t xml:space="preserve">Юрлица </t>
  </si>
  <si>
    <t xml:space="preserve">Начисление </t>
  </si>
  <si>
    <t>Оплата</t>
  </si>
  <si>
    <t>Остаток</t>
  </si>
  <si>
    <t>Юбил.- 44</t>
  </si>
  <si>
    <t>Олим.-1</t>
  </si>
  <si>
    <t>Олим.-2</t>
  </si>
  <si>
    <t>Олим.-4</t>
  </si>
  <si>
    <t>Олим.-5</t>
  </si>
  <si>
    <t>Олим.-7</t>
  </si>
  <si>
    <t>Олим.-10</t>
  </si>
  <si>
    <t>Олим.-14</t>
  </si>
  <si>
    <t>Олим.-32</t>
  </si>
  <si>
    <t>ЛЕН.-16</t>
  </si>
  <si>
    <t>Мир.-2</t>
  </si>
  <si>
    <t>Строит.-16</t>
  </si>
  <si>
    <t>Строит.-17</t>
  </si>
  <si>
    <t>ИТОГО</t>
  </si>
  <si>
    <t>Сальдо</t>
  </si>
  <si>
    <t>ПЕНЯ</t>
  </si>
  <si>
    <t>Пеня</t>
  </si>
  <si>
    <t>ООО "Искра"</t>
  </si>
  <si>
    <t>задолженость</t>
  </si>
  <si>
    <t>оплата</t>
  </si>
  <si>
    <t xml:space="preserve"> Оплата</t>
  </si>
  <si>
    <t xml:space="preserve">Оплата </t>
  </si>
  <si>
    <t>корект.</t>
  </si>
  <si>
    <t>коректир.</t>
  </si>
  <si>
    <t>неопл</t>
  </si>
  <si>
    <t xml:space="preserve">Сальдо </t>
  </si>
  <si>
    <t>январь</t>
  </si>
  <si>
    <t>февраль</t>
  </si>
  <si>
    <t>март</t>
  </si>
  <si>
    <t>апрель</t>
  </si>
  <si>
    <t>май</t>
  </si>
  <si>
    <t>Начисление</t>
  </si>
  <si>
    <t>задолженность</t>
  </si>
  <si>
    <t>сальдо</t>
  </si>
  <si>
    <t>начисление</t>
  </si>
  <si>
    <t>задолж-ть</t>
  </si>
  <si>
    <t>пеня (оплата)</t>
  </si>
  <si>
    <t>юрики (оплата)</t>
  </si>
  <si>
    <t>итого пеня+юрики</t>
  </si>
  <si>
    <t>М.А.</t>
  </si>
  <si>
    <t>июнь</t>
  </si>
  <si>
    <t>выполн. работ</t>
  </si>
  <si>
    <t>остаток на счете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</si>
  <si>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</si>
  <si>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</si>
  <si>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</si>
  <si>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</si>
  <si>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</si>
  <si>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</si>
  <si>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Оплата  </t>
  </si>
  <si>
    <t xml:space="preserve">Сальдо  </t>
  </si>
  <si>
    <t>Юрлица январь</t>
  </si>
  <si>
    <t>Кореневский 4/7</t>
  </si>
  <si>
    <t>Ведерников 4/10</t>
  </si>
  <si>
    <t>Сургина       7/16</t>
  </si>
  <si>
    <t>Кондрашова 3/16</t>
  </si>
  <si>
    <t>Мегаполис   3/17</t>
  </si>
  <si>
    <t>Новикова     8/2</t>
  </si>
  <si>
    <t>Новиков       3/16</t>
  </si>
  <si>
    <t>Семечева     8/2</t>
  </si>
  <si>
    <t>Созвездие   8/2</t>
  </si>
  <si>
    <t>Юрлица февраль</t>
  </si>
  <si>
    <t>Юрлица март</t>
  </si>
  <si>
    <t>Юрлица апрель</t>
  </si>
  <si>
    <t>Юрлица май</t>
  </si>
  <si>
    <t>Юрлица июнь</t>
  </si>
  <si>
    <t>Юрлица июль</t>
  </si>
  <si>
    <t>Юрлица август</t>
  </si>
  <si>
    <t>Юрлица сентябрь</t>
  </si>
  <si>
    <t>Юрлица октябрь</t>
  </si>
  <si>
    <t>Юрлица ноябрь</t>
  </si>
  <si>
    <t>Юрлица декабрь</t>
  </si>
  <si>
    <t>начисл</t>
  </si>
  <si>
    <t>опл</t>
  </si>
  <si>
    <t>задол</t>
  </si>
  <si>
    <t>по июль</t>
  </si>
  <si>
    <t>по авг</t>
  </si>
  <si>
    <t>янв</t>
  </si>
  <si>
    <t>фев</t>
  </si>
  <si>
    <t>апр</t>
  </si>
  <si>
    <t>авг</t>
  </si>
  <si>
    <t>сен</t>
  </si>
  <si>
    <t>окт</t>
  </si>
  <si>
    <t>нояб</t>
  </si>
  <si>
    <t>дек</t>
  </si>
  <si>
    <t>по сент</t>
  </si>
  <si>
    <t>Ахайрулина 4/5</t>
  </si>
  <si>
    <t>упр культуры 8/2</t>
  </si>
  <si>
    <t>голомарев 4/10</t>
  </si>
  <si>
    <t>комитет по им-ву</t>
  </si>
  <si>
    <t>Юбил.- 17</t>
  </si>
  <si>
    <t>Юбил.- 67</t>
  </si>
  <si>
    <t>Строит.-15</t>
  </si>
  <si>
    <t>Юбил.-17</t>
  </si>
  <si>
    <t>Юбил.-67</t>
  </si>
  <si>
    <t>КАПИТАЛЬНЫЙ РЕМОНТ: НАЧИСЛЕНО, СОБРАНО, ИЗРАСХОДОВАНО.</t>
  </si>
  <si>
    <t>Юбил.- 43</t>
  </si>
  <si>
    <t>Силкин 3/15</t>
  </si>
  <si>
    <t>Аптека 243 3/15</t>
  </si>
  <si>
    <t xml:space="preserve"> 4/1</t>
  </si>
  <si>
    <t xml:space="preserve"> 4/5</t>
  </si>
  <si>
    <t xml:space="preserve"> 4/7</t>
  </si>
  <si>
    <t xml:space="preserve"> 4/10</t>
  </si>
  <si>
    <t xml:space="preserve"> 4/12</t>
  </si>
  <si>
    <t xml:space="preserve"> 4/14</t>
  </si>
  <si>
    <t xml:space="preserve"> 4/32</t>
  </si>
  <si>
    <t xml:space="preserve"> 3/15</t>
  </si>
  <si>
    <t xml:space="preserve"> 3/16</t>
  </si>
  <si>
    <t xml:space="preserve"> 3/17</t>
  </si>
  <si>
    <t xml:space="preserve"> 7/16</t>
  </si>
  <si>
    <t xml:space="preserve"> 8/2</t>
  </si>
  <si>
    <t xml:space="preserve">Гнеднева  </t>
  </si>
  <si>
    <t xml:space="preserve">Непомнищих </t>
  </si>
  <si>
    <t xml:space="preserve">ВЭ Банк  </t>
  </si>
  <si>
    <t>адрес</t>
  </si>
  <si>
    <t>Плотникова</t>
  </si>
  <si>
    <t xml:space="preserve">Кожина       </t>
  </si>
  <si>
    <t xml:space="preserve">Лескова </t>
  </si>
  <si>
    <t xml:space="preserve">Осипова </t>
  </si>
  <si>
    <t xml:space="preserve">Успех </t>
  </si>
  <si>
    <t xml:space="preserve">Дужак 4/10        </t>
  </si>
  <si>
    <t>Полехин 4/10</t>
  </si>
  <si>
    <t xml:space="preserve">МВД                    4/1      </t>
  </si>
  <si>
    <t>площадь</t>
  </si>
  <si>
    <t>МВД</t>
  </si>
  <si>
    <t xml:space="preserve"> 1/67</t>
  </si>
  <si>
    <t>Сигитова</t>
  </si>
  <si>
    <t>УИИН</t>
  </si>
  <si>
    <t>КЦСОН</t>
  </si>
  <si>
    <t xml:space="preserve"> 1/17</t>
  </si>
  <si>
    <t xml:space="preserve"> 1-43</t>
  </si>
  <si>
    <t>ремонт внутридомовых инженерных сетей э/снабжения</t>
  </si>
  <si>
    <t>оплата 22.01.2018</t>
  </si>
  <si>
    <t>прокладка трубопроводов подъездного отопления с установкой радиаторов</t>
  </si>
  <si>
    <t>установка входного козырька и окон ПВХ</t>
  </si>
  <si>
    <t>Строит.-13</t>
  </si>
  <si>
    <t>Олим.-12</t>
  </si>
  <si>
    <t>Свод взносов по капремонту за 2018г. (юрики)</t>
  </si>
  <si>
    <r>
      <t xml:space="preserve">        СВОД   НАЧИСЛЕНИЙ И ОПЛАТЫ  ВЗНОСОВ ПО КАПРЕМОНТУ за  ЯНВАРЬ</t>
    </r>
    <r>
      <rPr>
        <b/>
        <i/>
        <u val="single"/>
        <sz val="10"/>
        <rFont val="Arial"/>
        <family val="2"/>
      </rPr>
      <t xml:space="preserve"> 2018 -декабрь 2018г.</t>
    </r>
  </si>
  <si>
    <t>Сальдо  с 2014- 2017г.</t>
  </si>
  <si>
    <t>за 2014-2017</t>
  </si>
  <si>
    <t>ИТОГО за  2018г.</t>
  </si>
  <si>
    <t>Непомнищих 4/12</t>
  </si>
  <si>
    <t>КЦСОН          1/17</t>
  </si>
  <si>
    <t>МВД              1/67</t>
  </si>
  <si>
    <t>Сигитова       1/67</t>
  </si>
  <si>
    <t>МВД               4/1</t>
  </si>
  <si>
    <t>Кореневский  4/7</t>
  </si>
  <si>
    <t>Ведерников   4/10</t>
  </si>
  <si>
    <t>Дужак             4/10</t>
  </si>
  <si>
    <t>Полехин        4/10</t>
  </si>
  <si>
    <t>ВЭ Банк         4/14</t>
  </si>
  <si>
    <t>Плотникова   4/14</t>
  </si>
  <si>
    <t>Кожина          4/32</t>
  </si>
  <si>
    <t>Лескова     3/15-40,9</t>
  </si>
  <si>
    <t>Лескова     3/15-53,5</t>
  </si>
  <si>
    <t>Осипова    3/15</t>
  </si>
  <si>
    <t>Успех         3/15</t>
  </si>
  <si>
    <t>Силкин       3/15</t>
  </si>
  <si>
    <t>коррект начисл</t>
  </si>
  <si>
    <t>УИИН           8/2</t>
  </si>
  <si>
    <r>
      <t xml:space="preserve">                СВОД   ВЗНОСОВ ПО    КАПРЕМОНТУ  ЗА ЯНВАРЬ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2018</t>
    </r>
  </si>
  <si>
    <t>2014-2017</t>
  </si>
  <si>
    <t>ИТОГО за январь-декабрь 2018г.</t>
  </si>
  <si>
    <t>ИТОГО за январь-июнь 2018г.</t>
  </si>
  <si>
    <t>ИТОГО за весь период 2014 по 2018г.</t>
  </si>
  <si>
    <t>ИТОГО за весь период 2014 по июнь 2018г.</t>
  </si>
  <si>
    <t>% банка</t>
  </si>
  <si>
    <t>ост в банке</t>
  </si>
  <si>
    <t>за 1 кв. 2018</t>
  </si>
  <si>
    <t>муниц-е(оплата)</t>
  </si>
  <si>
    <t>за 2 кв. 2018</t>
  </si>
  <si>
    <t>перечислить  юриков за 1 кв. 2018г.</t>
  </si>
  <si>
    <t>за 3 кв. 2018</t>
  </si>
  <si>
    <t xml:space="preserve">                СВОД   ВЗНОСОВ ПО    КАПРЕМОНТУ  ЗА  НОЯБРЬ    2018</t>
  </si>
  <si>
    <t xml:space="preserve">                СВОД   ВЗНОСОВ ПО    КАПРЕМОНТУ  за октябрь    2018</t>
  </si>
  <si>
    <t xml:space="preserve">                СВОД   ВЗНОСОВ ПО    КАПРЕМОНТУ  за сентябрь   2018</t>
  </si>
  <si>
    <t xml:space="preserve">                СВОД   ВЗНОСОВ ПО    КАПРЕМОНТУ  за август   2018</t>
  </si>
  <si>
    <t xml:space="preserve">                СВОД   ВЗНОСОВ ПО    КАПРЕМОНТУ  за июль   2018</t>
  </si>
  <si>
    <t xml:space="preserve">                СВОД   ВЗНОСОВ ПО    КАПРЕМОНТУ  за июнь   2018</t>
  </si>
  <si>
    <t xml:space="preserve">                СВОД   ВЗНОСОВ ПО    КАПРЕМОНТУ  за  май  2018</t>
  </si>
  <si>
    <t xml:space="preserve">                СВОД   ВЗНОСОВ ПО    КАПРЕМОНТУ  за  апрель 2018</t>
  </si>
  <si>
    <t xml:space="preserve">                СВОД   ВЗНОСОВ ПО    КАПРЕМОНТУ  за март  2018</t>
  </si>
  <si>
    <t xml:space="preserve">                СВОД   ВЗНОСОВ ПО    КАПРЕМОНТУ  за  февраль 2018</t>
  </si>
  <si>
    <t xml:space="preserve">                СВОД   ВЗНОСОВ ПО    КАПРЕМОНТУ  ЗА  ДЕКАБРЬ  2018</t>
  </si>
  <si>
    <t>за 4 кв. 2018</t>
  </si>
  <si>
    <t>Голомарев      4/10</t>
  </si>
  <si>
    <t>Гнеднева    4/10</t>
  </si>
  <si>
    <t>юбилейный 17</t>
  </si>
  <si>
    <t>начислено</t>
  </si>
  <si>
    <t>пеня</t>
  </si>
  <si>
    <t>зачислено</t>
  </si>
  <si>
    <t>юбилейный 43</t>
  </si>
  <si>
    <t>юбилейный 44</t>
  </si>
  <si>
    <t>юбилейный 67</t>
  </si>
  <si>
    <t>Строителей 13</t>
  </si>
  <si>
    <t>Строителей 15</t>
  </si>
  <si>
    <t>Олимпийский 4</t>
  </si>
  <si>
    <t>Олимпийский 12</t>
  </si>
  <si>
    <t>Олимпийский 32</t>
  </si>
  <si>
    <t>по сент 2017</t>
  </si>
  <si>
    <t>по окт 2017</t>
  </si>
  <si>
    <t>Сальдо на 01.07.2018г (с 2014 по июнь 18)</t>
  </si>
  <si>
    <t>коррект</t>
  </si>
  <si>
    <t xml:space="preserve">                СВОД   ВЗНОСОВ ПО    КАПРЕМОНТУ  за 1-й квартал 2018</t>
  </si>
  <si>
    <t xml:space="preserve">                СВОД   ВЗНОСОВ ПО    КАПРЕМОНТУ  за 2-й квартал 2018</t>
  </si>
  <si>
    <t xml:space="preserve"> 3-13</t>
  </si>
  <si>
    <t>12,01,18</t>
  </si>
  <si>
    <t xml:space="preserve"> 4-12</t>
  </si>
  <si>
    <t>20,12,17</t>
  </si>
  <si>
    <t xml:space="preserve"> 1-67</t>
  </si>
  <si>
    <t>02,11,17</t>
  </si>
  <si>
    <t xml:space="preserve"> 3-15</t>
  </si>
  <si>
    <t xml:space="preserve"> 1-17</t>
  </si>
  <si>
    <t>04,10,17</t>
  </si>
  <si>
    <t xml:space="preserve"> 4-32</t>
  </si>
  <si>
    <t xml:space="preserve"> 4-4</t>
  </si>
  <si>
    <t xml:space="preserve"> 1-44</t>
  </si>
  <si>
    <t>пени</t>
  </si>
  <si>
    <t>Депозиты</t>
  </si>
  <si>
    <t>олимп. 32</t>
  </si>
  <si>
    <r>
      <t xml:space="preserve">        СВОД  ОПЛАТЫ  ВЗНОСОВ ПО КАПРЕМОНТУ ЗА ПЕРИОД С СЕНТЯБРЯ </t>
    </r>
    <r>
      <rPr>
        <b/>
        <i/>
        <u val="single"/>
        <sz val="10"/>
        <rFont val="Arial"/>
        <family val="2"/>
      </rPr>
      <t xml:space="preserve"> 2014 по 2018г.</t>
    </r>
  </si>
  <si>
    <t>перечислить  юриков за 2 кв. 2018г.</t>
  </si>
  <si>
    <t>начисления</t>
  </si>
  <si>
    <t>,13007,5+20627,05=,33634,55</t>
  </si>
  <si>
    <t>оплачено</t>
  </si>
  <si>
    <t>Ахаярулина   4/5</t>
  </si>
  <si>
    <t xml:space="preserve">начисл плюс пеня 664735,89 плюс </t>
  </si>
  <si>
    <t>плюс муниципаль                12708,58</t>
  </si>
  <si>
    <t>Голомарев    4/10</t>
  </si>
  <si>
    <t>Упр-е культуры 8/2</t>
  </si>
  <si>
    <t>всего</t>
  </si>
  <si>
    <t>% сбора</t>
  </si>
  <si>
    <t>плюс юрики                              18745,57</t>
  </si>
  <si>
    <t>сент 696993,60 равно</t>
  </si>
  <si>
    <t>табул</t>
  </si>
  <si>
    <t>муниц.</t>
  </si>
  <si>
    <t>юрики</t>
  </si>
  <si>
    <t>пени табул</t>
  </si>
  <si>
    <t>перечислить  юриков за 3 кв. 2018г.</t>
  </si>
  <si>
    <t>4,/1</t>
  </si>
  <si>
    <t>по банку</t>
  </si>
  <si>
    <t>4,/2</t>
  </si>
  <si>
    <t>4,/5</t>
  </si>
  <si>
    <t>разница</t>
  </si>
  <si>
    <t>4,/7</t>
  </si>
  <si>
    <t>4,/10</t>
  </si>
  <si>
    <t>4,/14</t>
  </si>
  <si>
    <t>7,/16</t>
  </si>
  <si>
    <t>8,/2</t>
  </si>
  <si>
    <t>3,/16</t>
  </si>
  <si>
    <t>3,/17</t>
  </si>
  <si>
    <t>2018 год</t>
  </si>
  <si>
    <t>НОЯБРЬ</t>
  </si>
  <si>
    <t>ДЕКАБРЬ</t>
  </si>
  <si>
    <t>за 1 кв. 2018 РКЦ</t>
  </si>
  <si>
    <t>за 2 кв. 2018 РКЦ</t>
  </si>
  <si>
    <t>за 3 кв. 2018 РКЦ</t>
  </si>
  <si>
    <r>
      <rPr>
        <sz val="12"/>
        <color indexed="10"/>
        <rFont val="Calibri"/>
        <family val="2"/>
      </rPr>
      <t>июль 700034,40</t>
    </r>
    <r>
      <rPr>
        <sz val="11"/>
        <color indexed="10"/>
        <rFont val="Calibri"/>
        <family val="2"/>
      </rPr>
      <t xml:space="preserve"> равно  664735,89 с табулЯгр</t>
    </r>
  </si>
  <si>
    <t>плюс пеня с табулЯгр           3844</t>
  </si>
  <si>
    <t>СТОРНО В 4 КВЛ</t>
  </si>
  <si>
    <t>Я Н В А Р Ь</t>
  </si>
  <si>
    <t>ФЕВРАЛЬ</t>
  </si>
  <si>
    <t>МАРТ</t>
  </si>
  <si>
    <t>АПРЕЛЬ</t>
  </si>
  <si>
    <t>МАЙ</t>
  </si>
  <si>
    <t>ИЮНЬ</t>
  </si>
  <si>
    <t>ПЕНЯ  РКЦ</t>
  </si>
  <si>
    <t>ОКТЯБРЬ</t>
  </si>
  <si>
    <t>БЫЛО ПЕРЕЧИСЛЕНО ЗА 3 КВ-Л</t>
  </si>
  <si>
    <t>НАЧИСЛЕНО ЗА 4 КВ-Л</t>
  </si>
  <si>
    <t>РАЗНИЦА НА ПЕРЕЧИСЛЕНИЕ</t>
  </si>
  <si>
    <t>за 4кв. 2018</t>
  </si>
  <si>
    <t>перечислить  юриков за 4 кв. 2018г.</t>
  </si>
  <si>
    <t>СТОРНО ЗА   3КВ-Л 2018 г.</t>
  </si>
  <si>
    <t>корректировка</t>
  </si>
  <si>
    <t>итого</t>
  </si>
  <si>
    <t>Капитальный ремонт 2018</t>
  </si>
  <si>
    <t>платит КУИ</t>
  </si>
  <si>
    <t>МВД              4/9</t>
  </si>
  <si>
    <t>пеня РКЦ</t>
  </si>
  <si>
    <t>4 КВ 2018</t>
  </si>
  <si>
    <t xml:space="preserve"> </t>
  </si>
  <si>
    <t>ОСТ НА 01,01,2019 ГОД</t>
  </si>
  <si>
    <t xml:space="preserve">                СВОД   ВЗНОСОВ ПО    КАПРЕМОНТУ  за 3-й квартал 2018</t>
  </si>
  <si>
    <t xml:space="preserve">                СВОД   ВЗНОСОВ ПО    КАПРЕМОНТУ  за 4-й квартал 2018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</si>
</sst>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Arial"/>
      <family val="2"/>
    </font>
    <font>
      <b/>
      <i/>
      <sz val="16"/>
      <color indexed="8"/>
      <name val="Times New Roman"/>
      <family val="1"/>
    </font>
    <font>
      <b/>
      <sz val="9"/>
      <name val="Times New Roman"/>
      <family val="1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15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4" fontId="0" fillId="33" borderId="11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0" fontId="4" fillId="3" borderId="11" xfId="0" applyFont="1" applyFill="1" applyBorder="1" applyAlignment="1">
      <alignment/>
    </xf>
    <xf numFmtId="4" fontId="4" fillId="3" borderId="11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4" fontId="0" fillId="32" borderId="11" xfId="0" applyNumberFormat="1" applyFill="1" applyBorder="1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4" fillId="32" borderId="14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36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4" fontId="0" fillId="3" borderId="11" xfId="0" applyNumberFormat="1" applyFill="1" applyBorder="1" applyAlignment="1">
      <alignment/>
    </xf>
    <xf numFmtId="0" fontId="4" fillId="37" borderId="11" xfId="0" applyFont="1" applyFill="1" applyBorder="1" applyAlignment="1">
      <alignment horizontal="center" vertical="center" wrapText="1"/>
    </xf>
    <xf numFmtId="4" fontId="0" fillId="37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4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0" fontId="4" fillId="38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vertical="center" wrapText="1"/>
    </xf>
    <xf numFmtId="4" fontId="0" fillId="38" borderId="11" xfId="0" applyNumberForma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4" fontId="0" fillId="4" borderId="11" xfId="0" applyNumberFormat="1" applyFill="1" applyBorder="1" applyAlignment="1">
      <alignment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4" fillId="36" borderId="14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8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39" borderId="11" xfId="0" applyFill="1" applyBorder="1" applyAlignment="1">
      <alignment/>
    </xf>
    <xf numFmtId="0" fontId="0" fillId="39" borderId="13" xfId="0" applyFill="1" applyBorder="1" applyAlignment="1">
      <alignment/>
    </xf>
    <xf numFmtId="4" fontId="0" fillId="39" borderId="11" xfId="0" applyNumberFormat="1" applyFill="1" applyBorder="1" applyAlignment="1">
      <alignment/>
    </xf>
    <xf numFmtId="4" fontId="0" fillId="39" borderId="13" xfId="0" applyNumberForma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4" fontId="8" fillId="39" borderId="11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8" fillId="35" borderId="16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36" borderId="11" xfId="0" applyFill="1" applyBorder="1" applyAlignment="1">
      <alignment/>
    </xf>
    <xf numFmtId="0" fontId="0" fillId="3" borderId="11" xfId="0" applyFill="1" applyBorder="1" applyAlignment="1">
      <alignment/>
    </xf>
    <xf numFmtId="4" fontId="8" fillId="4" borderId="10" xfId="0" applyNumberFormat="1" applyFont="1" applyFill="1" applyBorder="1" applyAlignment="1">
      <alignment/>
    </xf>
    <xf numFmtId="4" fontId="0" fillId="4" borderId="12" xfId="0" applyNumberFormat="1" applyFill="1" applyBorder="1" applyAlignment="1">
      <alignment/>
    </xf>
    <xf numFmtId="4" fontId="8" fillId="4" borderId="16" xfId="0" applyNumberFormat="1" applyFont="1" applyFill="1" applyBorder="1" applyAlignment="1">
      <alignment/>
    </xf>
    <xf numFmtId="4" fontId="0" fillId="40" borderId="11" xfId="0" applyNumberFormat="1" applyFill="1" applyBorder="1" applyAlignment="1">
      <alignment/>
    </xf>
    <xf numFmtId="4" fontId="0" fillId="40" borderId="12" xfId="0" applyNumberFormat="1" applyFill="1" applyBorder="1" applyAlignment="1">
      <alignment/>
    </xf>
    <xf numFmtId="4" fontId="8" fillId="40" borderId="10" xfId="0" applyNumberFormat="1" applyFont="1" applyFill="1" applyBorder="1" applyAlignment="1">
      <alignment/>
    </xf>
    <xf numFmtId="4" fontId="8" fillId="36" borderId="10" xfId="0" applyNumberFormat="1" applyFont="1" applyFill="1" applyBorder="1" applyAlignment="1">
      <alignment/>
    </xf>
    <xf numFmtId="4" fontId="8" fillId="3" borderId="10" xfId="0" applyNumberFormat="1" applyFont="1" applyFill="1" applyBorder="1" applyAlignment="1">
      <alignment/>
    </xf>
    <xf numFmtId="0" fontId="1" fillId="18" borderId="11" xfId="0" applyFont="1" applyFill="1" applyBorder="1" applyAlignment="1">
      <alignment/>
    </xf>
    <xf numFmtId="4" fontId="1" fillId="18" borderId="11" xfId="0" applyNumberFormat="1" applyFont="1" applyFill="1" applyBorder="1" applyAlignment="1">
      <alignment/>
    </xf>
    <xf numFmtId="4" fontId="8" fillId="18" borderId="10" xfId="0" applyNumberFormat="1" applyFont="1" applyFill="1" applyBorder="1" applyAlignment="1">
      <alignment/>
    </xf>
    <xf numFmtId="0" fontId="1" fillId="39" borderId="11" xfId="0" applyFont="1" applyFill="1" applyBorder="1" applyAlignment="1">
      <alignment/>
    </xf>
    <xf numFmtId="4" fontId="1" fillId="39" borderId="11" xfId="0" applyNumberFormat="1" applyFont="1" applyFill="1" applyBorder="1" applyAlignment="1">
      <alignment/>
    </xf>
    <xf numFmtId="4" fontId="8" fillId="39" borderId="10" xfId="0" applyNumberFormat="1" applyFont="1" applyFill="1" applyBorder="1" applyAlignment="1">
      <alignment/>
    </xf>
    <xf numFmtId="0" fontId="0" fillId="36" borderId="11" xfId="0" applyFill="1" applyBorder="1" applyAlignment="1">
      <alignment wrapText="1"/>
    </xf>
    <xf numFmtId="0" fontId="4" fillId="36" borderId="17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/>
    </xf>
    <xf numFmtId="0" fontId="0" fillId="36" borderId="12" xfId="0" applyFill="1" applyBorder="1" applyAlignment="1">
      <alignment/>
    </xf>
    <xf numFmtId="4" fontId="0" fillId="36" borderId="12" xfId="0" applyNumberFormat="1" applyFill="1" applyBorder="1" applyAlignment="1">
      <alignment/>
    </xf>
    <xf numFmtId="4" fontId="0" fillId="36" borderId="13" xfId="0" applyNumberFormat="1" applyFill="1" applyBorder="1" applyAlignment="1">
      <alignment/>
    </xf>
    <xf numFmtId="4" fontId="1" fillId="4" borderId="11" xfId="0" applyNumberFormat="1" applyFont="1" applyFill="1" applyBorder="1" applyAlignment="1">
      <alignment/>
    </xf>
    <xf numFmtId="17" fontId="8" fillId="4" borderId="12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/>
    </xf>
    <xf numFmtId="0" fontId="12" fillId="36" borderId="11" xfId="0" applyFont="1" applyFill="1" applyBorder="1" applyAlignment="1">
      <alignment wrapText="1"/>
    </xf>
    <xf numFmtId="4" fontId="0" fillId="41" borderId="11" xfId="0" applyNumberFormat="1" applyFill="1" applyBorder="1" applyAlignment="1">
      <alignment/>
    </xf>
    <xf numFmtId="0" fontId="4" fillId="39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8" fillId="32" borderId="0" xfId="0" applyNumberFormat="1" applyFont="1" applyFill="1" applyBorder="1" applyAlignment="1">
      <alignment/>
    </xf>
    <xf numFmtId="0" fontId="14" fillId="3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4" fontId="8" fillId="3" borderId="11" xfId="0" applyNumberFormat="1" applyFont="1" applyFill="1" applyBorder="1" applyAlignment="1">
      <alignment/>
    </xf>
    <xf numFmtId="0" fontId="4" fillId="37" borderId="19" xfId="0" applyFont="1" applyFill="1" applyBorder="1" applyAlignment="1">
      <alignment horizontal="center" vertical="center" wrapText="1"/>
    </xf>
    <xf numFmtId="4" fontId="0" fillId="37" borderId="19" xfId="0" applyNumberFormat="1" applyFill="1" applyBorder="1" applyAlignment="1">
      <alignment/>
    </xf>
    <xf numFmtId="4" fontId="0" fillId="42" borderId="11" xfId="0" applyNumberFormat="1" applyFill="1" applyBorder="1" applyAlignment="1">
      <alignment/>
    </xf>
    <xf numFmtId="0" fontId="4" fillId="42" borderId="11" xfId="0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vertical="center" wrapText="1"/>
    </xf>
    <xf numFmtId="4" fontId="0" fillId="43" borderId="11" xfId="0" applyNumberFormat="1" applyFill="1" applyBorder="1" applyAlignment="1">
      <alignment/>
    </xf>
    <xf numFmtId="0" fontId="4" fillId="42" borderId="11" xfId="0" applyFont="1" applyFill="1" applyBorder="1" applyAlignment="1">
      <alignment horizontal="center" vertical="center" wrapText="1"/>
    </xf>
    <xf numFmtId="0" fontId="14" fillId="44" borderId="11" xfId="0" applyFont="1" applyFill="1" applyBorder="1" applyAlignment="1">
      <alignment horizontal="left"/>
    </xf>
    <xf numFmtId="0" fontId="0" fillId="44" borderId="11" xfId="0" applyFill="1" applyBorder="1" applyAlignment="1">
      <alignment/>
    </xf>
    <xf numFmtId="0" fontId="0" fillId="44" borderId="0" xfId="0" applyFill="1" applyAlignment="1">
      <alignment/>
    </xf>
    <xf numFmtId="0" fontId="14" fillId="8" borderId="11" xfId="0" applyFont="1" applyFill="1" applyBorder="1" applyAlignment="1">
      <alignment horizontal="left"/>
    </xf>
    <xf numFmtId="0" fontId="0" fillId="8" borderId="11" xfId="0" applyFill="1" applyBorder="1" applyAlignment="1">
      <alignment/>
    </xf>
    <xf numFmtId="0" fontId="0" fillId="8" borderId="0" xfId="0" applyFill="1" applyAlignment="1">
      <alignment/>
    </xf>
    <xf numFmtId="0" fontId="0" fillId="44" borderId="10" xfId="0" applyFill="1" applyBorder="1" applyAlignment="1">
      <alignment/>
    </xf>
    <xf numFmtId="0" fontId="0" fillId="44" borderId="15" xfId="0" applyFill="1" applyBorder="1" applyAlignment="1">
      <alignment/>
    </xf>
    <xf numFmtId="0" fontId="14" fillId="45" borderId="11" xfId="0" applyFont="1" applyFill="1" applyBorder="1" applyAlignment="1">
      <alignment horizontal="left"/>
    </xf>
    <xf numFmtId="0" fontId="0" fillId="45" borderId="11" xfId="0" applyFill="1" applyBorder="1" applyAlignment="1">
      <alignment/>
    </xf>
    <xf numFmtId="0" fontId="0" fillId="45" borderId="0" xfId="0" applyFill="1" applyAlignment="1">
      <alignment/>
    </xf>
    <xf numFmtId="0" fontId="0" fillId="0" borderId="0" xfId="0" applyFill="1" applyAlignment="1">
      <alignment/>
    </xf>
    <xf numFmtId="0" fontId="4" fillId="42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4" fontId="0" fillId="8" borderId="11" xfId="0" applyNumberFormat="1" applyFill="1" applyBorder="1" applyAlignment="1">
      <alignment/>
    </xf>
    <xf numFmtId="0" fontId="4" fillId="42" borderId="11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44" borderId="10" xfId="0" applyFont="1" applyFill="1" applyBorder="1" applyAlignment="1">
      <alignment horizontal="left"/>
    </xf>
    <xf numFmtId="0" fontId="4" fillId="46" borderId="14" xfId="0" applyFont="1" applyFill="1" applyBorder="1" applyAlignment="1">
      <alignment vertical="center" wrapText="1"/>
    </xf>
    <xf numFmtId="4" fontId="0" fillId="46" borderId="11" xfId="0" applyNumberFormat="1" applyFill="1" applyBorder="1" applyAlignment="1">
      <alignment/>
    </xf>
    <xf numFmtId="0" fontId="45" fillId="0" borderId="0" xfId="0" applyFont="1" applyAlignment="1">
      <alignment/>
    </xf>
    <xf numFmtId="0" fontId="14" fillId="3" borderId="15" xfId="0" applyFont="1" applyFill="1" applyBorder="1" applyAlignment="1">
      <alignment/>
    </xf>
    <xf numFmtId="16" fontId="14" fillId="45" borderId="11" xfId="0" applyNumberFormat="1" applyFont="1" applyFill="1" applyBorder="1" applyAlignment="1">
      <alignment horizontal="left"/>
    </xf>
    <xf numFmtId="16" fontId="14" fillId="44" borderId="10" xfId="0" applyNumberFormat="1" applyFont="1" applyFill="1" applyBorder="1" applyAlignment="1">
      <alignment horizontal="left"/>
    </xf>
    <xf numFmtId="0" fontId="14" fillId="44" borderId="15" xfId="0" applyFont="1" applyFill="1" applyBorder="1" applyAlignment="1">
      <alignment horizontal="left"/>
    </xf>
    <xf numFmtId="0" fontId="14" fillId="45" borderId="11" xfId="0" applyNumberFormat="1" applyFont="1" applyFill="1" applyBorder="1" applyAlignment="1">
      <alignment horizontal="left"/>
    </xf>
    <xf numFmtId="0" fontId="14" fillId="44" borderId="11" xfId="0" applyNumberFormat="1" applyFont="1" applyFill="1" applyBorder="1" applyAlignment="1">
      <alignment horizontal="left"/>
    </xf>
    <xf numFmtId="0" fontId="14" fillId="44" borderId="10" xfId="0" applyNumberFormat="1" applyFont="1" applyFill="1" applyBorder="1" applyAlignment="1">
      <alignment horizontal="left"/>
    </xf>
    <xf numFmtId="0" fontId="14" fillId="8" borderId="11" xfId="0" applyNumberFormat="1" applyFont="1" applyFill="1" applyBorder="1" applyAlignment="1">
      <alignment horizontal="left"/>
    </xf>
    <xf numFmtId="0" fontId="14" fillId="44" borderId="15" xfId="0" applyNumberFormat="1" applyFont="1" applyFill="1" applyBorder="1" applyAlignment="1">
      <alignment horizontal="left"/>
    </xf>
    <xf numFmtId="0" fontId="14" fillId="3" borderId="15" xfId="0" applyNumberFormat="1" applyFont="1" applyFill="1" applyBorder="1" applyAlignment="1">
      <alignment/>
    </xf>
    <xf numFmtId="0" fontId="14" fillId="47" borderId="11" xfId="0" applyFont="1" applyFill="1" applyBorder="1" applyAlignment="1">
      <alignment horizontal="left"/>
    </xf>
    <xf numFmtId="0" fontId="14" fillId="47" borderId="10" xfId="0" applyFont="1" applyFill="1" applyBorder="1" applyAlignment="1">
      <alignment horizontal="left" vertical="center" wrapText="1"/>
    </xf>
    <xf numFmtId="0" fontId="0" fillId="47" borderId="11" xfId="0" applyFill="1" applyBorder="1" applyAlignment="1">
      <alignment/>
    </xf>
    <xf numFmtId="2" fontId="45" fillId="0" borderId="15" xfId="0" applyNumberFormat="1" applyFont="1" applyBorder="1" applyAlignment="1">
      <alignment/>
    </xf>
    <xf numFmtId="0" fontId="14" fillId="44" borderId="10" xfId="0" applyFont="1" applyFill="1" applyBorder="1" applyAlignment="1">
      <alignment horizontal="left" vertical="center" wrapText="1"/>
    </xf>
    <xf numFmtId="16" fontId="14" fillId="44" borderId="11" xfId="0" applyNumberFormat="1" applyFont="1" applyFill="1" applyBorder="1" applyAlignment="1">
      <alignment horizontal="left"/>
    </xf>
    <xf numFmtId="0" fontId="4" fillId="42" borderId="11" xfId="0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0" fillId="48" borderId="13" xfId="0" applyFill="1" applyBorder="1" applyAlignment="1">
      <alignment/>
    </xf>
    <xf numFmtId="0" fontId="4" fillId="48" borderId="10" xfId="0" applyFont="1" applyFill="1" applyBorder="1" applyAlignment="1">
      <alignment horizontal="left" wrapText="1"/>
    </xf>
    <xf numFmtId="0" fontId="4" fillId="48" borderId="11" xfId="0" applyFont="1" applyFill="1" applyBorder="1" applyAlignment="1">
      <alignment horizontal="left"/>
    </xf>
    <xf numFmtId="4" fontId="0" fillId="46" borderId="11" xfId="0" applyNumberFormat="1" applyFont="1" applyFill="1" applyBorder="1" applyAlignment="1">
      <alignment/>
    </xf>
    <xf numFmtId="4" fontId="6" fillId="46" borderId="11" xfId="0" applyNumberFormat="1" applyFont="1" applyFill="1" applyBorder="1" applyAlignment="1">
      <alignment vertical="center" wrapText="1"/>
    </xf>
    <xf numFmtId="4" fontId="0" fillId="49" borderId="11" xfId="0" applyNumberFormat="1" applyFill="1" applyBorder="1" applyAlignment="1">
      <alignment/>
    </xf>
    <xf numFmtId="0" fontId="4" fillId="49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4" fontId="0" fillId="50" borderId="11" xfId="0" applyNumberFormat="1" applyFill="1" applyBorder="1" applyAlignment="1">
      <alignment/>
    </xf>
    <xf numFmtId="0" fontId="6" fillId="4" borderId="11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43" borderId="10" xfId="0" applyFont="1" applyFill="1" applyBorder="1" applyAlignment="1">
      <alignment horizontal="center" vertical="center" wrapText="1"/>
    </xf>
    <xf numFmtId="2" fontId="6" fillId="43" borderId="10" xfId="0" applyNumberFormat="1" applyFont="1" applyFill="1" applyBorder="1" applyAlignment="1">
      <alignment horizontal="right" vertical="center" wrapText="1"/>
    </xf>
    <xf numFmtId="0" fontId="6" fillId="43" borderId="10" xfId="0" applyFont="1" applyFill="1" applyBorder="1" applyAlignment="1">
      <alignment horizontal="right" vertical="center" wrapText="1"/>
    </xf>
    <xf numFmtId="17" fontId="8" fillId="3" borderId="11" xfId="0" applyNumberFormat="1" applyFont="1" applyFill="1" applyBorder="1" applyAlignment="1">
      <alignment horizontal="center"/>
    </xf>
    <xf numFmtId="4" fontId="0" fillId="4" borderId="11" xfId="0" applyNumberFormat="1" applyFill="1" applyBorder="1" applyAlignment="1">
      <alignment/>
    </xf>
    <xf numFmtId="0" fontId="6" fillId="33" borderId="11" xfId="0" applyFont="1" applyFill="1" applyBorder="1" applyAlignment="1">
      <alignment horizontal="right" vertical="center" wrapText="1"/>
    </xf>
    <xf numFmtId="0" fontId="4" fillId="50" borderId="12" xfId="0" applyFont="1" applyFill="1" applyBorder="1" applyAlignment="1">
      <alignment horizontal="center" vertical="center" wrapText="1"/>
    </xf>
    <xf numFmtId="0" fontId="4" fillId="50" borderId="14" xfId="0" applyFont="1" applyFill="1" applyBorder="1" applyAlignment="1">
      <alignment vertical="center" wrapText="1"/>
    </xf>
    <xf numFmtId="0" fontId="4" fillId="50" borderId="10" xfId="0" applyFont="1" applyFill="1" applyBorder="1" applyAlignment="1">
      <alignment horizontal="center" vertical="center" wrapText="1"/>
    </xf>
    <xf numFmtId="4" fontId="4" fillId="50" borderId="11" xfId="0" applyNumberFormat="1" applyFont="1" applyFill="1" applyBorder="1" applyAlignment="1">
      <alignment/>
    </xf>
    <xf numFmtId="4" fontId="0" fillId="3" borderId="11" xfId="0" applyNumberFormat="1" applyFont="1" applyFill="1" applyBorder="1" applyAlignment="1">
      <alignment horizontal="right"/>
    </xf>
    <xf numFmtId="0" fontId="33" fillId="48" borderId="13" xfId="0" applyFont="1" applyFill="1" applyBorder="1" applyAlignment="1">
      <alignment/>
    </xf>
    <xf numFmtId="0" fontId="4" fillId="42" borderId="11" xfId="0" applyFont="1" applyFill="1" applyBorder="1" applyAlignment="1">
      <alignment horizontal="center" vertical="center" wrapText="1"/>
    </xf>
    <xf numFmtId="0" fontId="4" fillId="50" borderId="12" xfId="0" applyFont="1" applyFill="1" applyBorder="1" applyAlignment="1">
      <alignment horizontal="center" vertical="center" wrapText="1"/>
    </xf>
    <xf numFmtId="0" fontId="4" fillId="51" borderId="11" xfId="0" applyFont="1" applyFill="1" applyBorder="1" applyAlignment="1">
      <alignment horizontal="left"/>
    </xf>
    <xf numFmtId="0" fontId="4" fillId="52" borderId="10" xfId="0" applyFont="1" applyFill="1" applyBorder="1" applyAlignment="1">
      <alignment horizontal="center" vertical="center" wrapText="1"/>
    </xf>
    <xf numFmtId="0" fontId="6" fillId="52" borderId="10" xfId="0" applyFont="1" applyFill="1" applyBorder="1" applyAlignment="1">
      <alignment horizontal="right" vertical="center" wrapText="1"/>
    </xf>
    <xf numFmtId="4" fontId="0" fillId="52" borderId="11" xfId="0" applyNumberFormat="1" applyFill="1" applyBorder="1" applyAlignment="1">
      <alignment/>
    </xf>
    <xf numFmtId="0" fontId="6" fillId="35" borderId="11" xfId="0" applyFont="1" applyFill="1" applyBorder="1" applyAlignment="1">
      <alignment horizontal="right" vertical="center" wrapText="1"/>
    </xf>
    <xf numFmtId="4" fontId="0" fillId="35" borderId="11" xfId="0" applyNumberFormat="1" applyFont="1" applyFill="1" applyBorder="1" applyAlignment="1">
      <alignment horizontal="right"/>
    </xf>
    <xf numFmtId="2" fontId="6" fillId="44" borderId="10" xfId="0" applyNumberFormat="1" applyFont="1" applyFill="1" applyBorder="1" applyAlignment="1">
      <alignment horizontal="right" vertical="center" wrapText="1"/>
    </xf>
    <xf numFmtId="2" fontId="6" fillId="52" borderId="10" xfId="0" applyNumberFormat="1" applyFont="1" applyFill="1" applyBorder="1" applyAlignment="1">
      <alignment horizontal="right" vertical="center" wrapText="1"/>
    </xf>
    <xf numFmtId="4" fontId="0" fillId="44" borderId="11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52" borderId="11" xfId="0" applyNumberFormat="1" applyFont="1" applyFill="1" applyBorder="1" applyAlignment="1">
      <alignment horizontal="right"/>
    </xf>
    <xf numFmtId="0" fontId="6" fillId="42" borderId="11" xfId="0" applyFont="1" applyFill="1" applyBorder="1" applyAlignment="1">
      <alignment horizontal="right" vertical="center" wrapText="1"/>
    </xf>
    <xf numFmtId="0" fontId="6" fillId="50" borderId="10" xfId="0" applyFont="1" applyFill="1" applyBorder="1" applyAlignment="1">
      <alignment horizontal="right" vertical="center" wrapText="1"/>
    </xf>
    <xf numFmtId="4" fontId="0" fillId="53" borderId="11" xfId="0" applyNumberFormat="1" applyFill="1" applyBorder="1" applyAlignment="1">
      <alignment/>
    </xf>
    <xf numFmtId="4" fontId="8" fillId="53" borderId="11" xfId="0" applyNumberFormat="1" applyFont="1" applyFill="1" applyBorder="1" applyAlignment="1">
      <alignment/>
    </xf>
    <xf numFmtId="0" fontId="4" fillId="6" borderId="14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horizontal="center" vertical="center" wrapText="1"/>
    </xf>
    <xf numFmtId="4" fontId="8" fillId="6" borderId="11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8" fillId="9" borderId="11" xfId="0" applyNumberFormat="1" applyFont="1" applyFill="1" applyBorder="1" applyAlignment="1">
      <alignment/>
    </xf>
    <xf numFmtId="4" fontId="6" fillId="50" borderId="11" xfId="0" applyNumberFormat="1" applyFont="1" applyFill="1" applyBorder="1" applyAlignment="1">
      <alignment vertical="center" wrapText="1"/>
    </xf>
    <xf numFmtId="4" fontId="0" fillId="50" borderId="11" xfId="0" applyNumberFormat="1" applyFont="1" applyFill="1" applyBorder="1" applyAlignment="1">
      <alignment/>
    </xf>
    <xf numFmtId="4" fontId="6" fillId="3" borderId="10" xfId="0" applyNumberFormat="1" applyFont="1" applyFill="1" applyBorder="1" applyAlignment="1">
      <alignment horizontal="right" vertical="center" wrapText="1"/>
    </xf>
    <xf numFmtId="4" fontId="4" fillId="38" borderId="11" xfId="0" applyNumberFormat="1" applyFont="1" applyFill="1" applyBorder="1" applyAlignment="1">
      <alignment vertical="center" wrapText="1"/>
    </xf>
    <xf numFmtId="0" fontId="0" fillId="51" borderId="13" xfId="0" applyFill="1" applyBorder="1" applyAlignment="1">
      <alignment/>
    </xf>
    <xf numFmtId="2" fontId="0" fillId="54" borderId="0" xfId="0" applyNumberFormat="1" applyFill="1" applyAlignment="1">
      <alignment/>
    </xf>
    <xf numFmtId="14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2" fontId="0" fillId="53" borderId="11" xfId="0" applyNumberFormat="1" applyFill="1" applyBorder="1" applyAlignment="1">
      <alignment/>
    </xf>
    <xf numFmtId="2" fontId="0" fillId="54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4" fontId="0" fillId="33" borderId="11" xfId="0" applyNumberFormat="1" applyFill="1" applyBorder="1" applyAlignment="1">
      <alignment/>
    </xf>
    <xf numFmtId="4" fontId="4" fillId="3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vertical="center" wrapText="1"/>
    </xf>
    <xf numFmtId="4" fontId="0" fillId="35" borderId="11" xfId="0" applyNumberFormat="1" applyFill="1" applyBorder="1" applyAlignment="1">
      <alignment/>
    </xf>
    <xf numFmtId="0" fontId="4" fillId="42" borderId="11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4" fontId="0" fillId="54" borderId="0" xfId="0" applyNumberFormat="1" applyFill="1" applyBorder="1" applyAlignment="1">
      <alignment/>
    </xf>
    <xf numFmtId="0" fontId="4" fillId="54" borderId="0" xfId="0" applyFont="1" applyFill="1" applyBorder="1" applyAlignment="1">
      <alignment/>
    </xf>
    <xf numFmtId="4" fontId="4" fillId="54" borderId="0" xfId="0" applyNumberFormat="1" applyFont="1" applyFill="1" applyBorder="1" applyAlignment="1">
      <alignment/>
    </xf>
    <xf numFmtId="0" fontId="0" fillId="54" borderId="0" xfId="0" applyFill="1" applyAlignment="1">
      <alignment/>
    </xf>
    <xf numFmtId="0" fontId="4" fillId="0" borderId="11" xfId="0" applyFont="1" applyFill="1" applyBorder="1" applyAlignment="1">
      <alignment horizontal="left"/>
    </xf>
    <xf numFmtId="4" fontId="0" fillId="54" borderId="11" xfId="0" applyNumberFormat="1" applyFill="1" applyBorder="1" applyAlignment="1">
      <alignment/>
    </xf>
    <xf numFmtId="0" fontId="4" fillId="54" borderId="11" xfId="0" applyFont="1" applyFill="1" applyBorder="1" applyAlignment="1">
      <alignment/>
    </xf>
    <xf numFmtId="4" fontId="4" fillId="54" borderId="11" xfId="0" applyNumberFormat="1" applyFont="1" applyFill="1" applyBorder="1" applyAlignment="1">
      <alignment/>
    </xf>
    <xf numFmtId="0" fontId="0" fillId="54" borderId="11" xfId="0" applyFill="1" applyBorder="1" applyAlignment="1">
      <alignment/>
    </xf>
    <xf numFmtId="4" fontId="0" fillId="54" borderId="17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33" fillId="8" borderId="10" xfId="0" applyFont="1" applyFill="1" applyBorder="1" applyAlignment="1">
      <alignment horizontal="right" vertical="center" wrapText="1"/>
    </xf>
    <xf numFmtId="4" fontId="0" fillId="8" borderId="11" xfId="0" applyNumberFormat="1" applyFont="1" applyFill="1" applyBorder="1" applyAlignment="1">
      <alignment horizontal="right"/>
    </xf>
    <xf numFmtId="0" fontId="4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right" vertical="center" wrapText="1"/>
    </xf>
    <xf numFmtId="4" fontId="0" fillId="12" borderId="11" xfId="0" applyNumberForma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52" borderId="11" xfId="0" applyFont="1" applyFill="1" applyBorder="1" applyAlignment="1">
      <alignment/>
    </xf>
    <xf numFmtId="4" fontId="4" fillId="52" borderId="11" xfId="0" applyNumberFormat="1" applyFont="1" applyFill="1" applyBorder="1" applyAlignment="1">
      <alignment/>
    </xf>
    <xf numFmtId="0" fontId="4" fillId="30" borderId="10" xfId="0" applyFont="1" applyFill="1" applyBorder="1" applyAlignment="1">
      <alignment horizontal="center" vertical="center" wrapText="1"/>
    </xf>
    <xf numFmtId="4" fontId="0" fillId="30" borderId="11" xfId="0" applyNumberFormat="1" applyFill="1" applyBorder="1" applyAlignment="1">
      <alignment/>
    </xf>
    <xf numFmtId="2" fontId="6" fillId="30" borderId="10" xfId="0" applyNumberFormat="1" applyFont="1" applyFill="1" applyBorder="1" applyAlignment="1">
      <alignment horizontal="right" vertical="center" wrapText="1"/>
    </xf>
    <xf numFmtId="2" fontId="4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20" xfId="0" applyBorder="1" applyAlignment="1">
      <alignment wrapText="1"/>
    </xf>
    <xf numFmtId="0" fontId="0" fillId="0" borderId="0" xfId="0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4" fillId="42" borderId="11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5" fillId="0" borderId="0" xfId="0" applyFont="1" applyAlignment="1">
      <alignment horizontal="center" wrapText="1"/>
    </xf>
    <xf numFmtId="189" fontId="0" fillId="0" borderId="11" xfId="0" applyNumberFormat="1" applyBorder="1" applyAlignment="1">
      <alignment/>
    </xf>
    <xf numFmtId="0" fontId="0" fillId="53" borderId="11" xfId="0" applyFill="1" applyBorder="1" applyAlignment="1">
      <alignment/>
    </xf>
    <xf numFmtId="4" fontId="0" fillId="53" borderId="13" xfId="0" applyNumberFormat="1" applyFill="1" applyBorder="1" applyAlignment="1">
      <alignment/>
    </xf>
    <xf numFmtId="4" fontId="0" fillId="53" borderId="12" xfId="0" applyNumberFormat="1" applyFill="1" applyBorder="1" applyAlignment="1">
      <alignment/>
    </xf>
    <xf numFmtId="4" fontId="1" fillId="53" borderId="11" xfId="0" applyNumberFormat="1" applyFont="1" applyFill="1" applyBorder="1" applyAlignment="1">
      <alignment/>
    </xf>
    <xf numFmtId="189" fontId="0" fillId="53" borderId="11" xfId="0" applyNumberFormat="1" applyFill="1" applyBorder="1" applyAlignment="1">
      <alignment/>
    </xf>
    <xf numFmtId="4" fontId="0" fillId="49" borderId="13" xfId="0" applyNumberFormat="1" applyFill="1" applyBorder="1" applyAlignment="1">
      <alignment/>
    </xf>
    <xf numFmtId="4" fontId="0" fillId="49" borderId="12" xfId="0" applyNumberFormat="1" applyFill="1" applyBorder="1" applyAlignment="1">
      <alignment/>
    </xf>
    <xf numFmtId="4" fontId="1" fillId="49" borderId="11" xfId="0" applyNumberFormat="1" applyFont="1" applyFill="1" applyBorder="1" applyAlignment="1">
      <alignment/>
    </xf>
    <xf numFmtId="189" fontId="0" fillId="49" borderId="11" xfId="0" applyNumberFormat="1" applyFill="1" applyBorder="1" applyAlignment="1">
      <alignment/>
    </xf>
    <xf numFmtId="0" fontId="0" fillId="49" borderId="11" xfId="0" applyFill="1" applyBorder="1" applyAlignment="1">
      <alignment/>
    </xf>
    <xf numFmtId="0" fontId="4" fillId="42" borderId="11" xfId="0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6" fillId="5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4" fontId="45" fillId="7" borderId="11" xfId="0" applyNumberFormat="1" applyFont="1" applyFill="1" applyBorder="1" applyAlignment="1">
      <alignment/>
    </xf>
    <xf numFmtId="4" fontId="45" fillId="0" borderId="11" xfId="0" applyNumberFormat="1" applyFont="1" applyFill="1" applyBorder="1" applyAlignment="1">
      <alignment/>
    </xf>
    <xf numFmtId="4" fontId="4" fillId="53" borderId="11" xfId="0" applyNumberFormat="1" applyFont="1" applyFill="1" applyBorder="1" applyAlignment="1">
      <alignment/>
    </xf>
    <xf numFmtId="4" fontId="0" fillId="53" borderId="11" xfId="0" applyNumberFormat="1" applyFill="1" applyBorder="1" applyAlignment="1">
      <alignment horizontal="center" vertical="center"/>
    </xf>
    <xf numFmtId="4" fontId="45" fillId="53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right" vertical="center" wrapText="1"/>
    </xf>
    <xf numFmtId="0" fontId="4" fillId="53" borderId="17" xfId="0" applyFont="1" applyFill="1" applyBorder="1" applyAlignment="1">
      <alignment horizontal="center" vertical="center" wrapText="1"/>
    </xf>
    <xf numFmtId="0" fontId="4" fillId="5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4" fillId="55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0" fillId="13" borderId="11" xfId="0" applyFill="1" applyBorder="1" applyAlignment="1">
      <alignment/>
    </xf>
    <xf numFmtId="0" fontId="4" fillId="42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2" fontId="45" fillId="0" borderId="15" xfId="0" applyNumberFormat="1" applyFont="1" applyFill="1" applyBorder="1" applyAlignment="1">
      <alignment/>
    </xf>
    <xf numFmtId="0" fontId="57" fillId="0" borderId="0" xfId="0" applyFont="1" applyAlignment="1">
      <alignment/>
    </xf>
    <xf numFmtId="4" fontId="4" fillId="32" borderId="14" xfId="0" applyNumberFormat="1" applyFont="1" applyFill="1" applyBorder="1" applyAlignment="1">
      <alignment vertical="center" wrapText="1"/>
    </xf>
    <xf numFmtId="4" fontId="4" fillId="37" borderId="11" xfId="0" applyNumberFormat="1" applyFont="1" applyFill="1" applyBorder="1" applyAlignment="1">
      <alignment horizontal="center" vertical="center" wrapText="1"/>
    </xf>
    <xf numFmtId="4" fontId="4" fillId="55" borderId="11" xfId="0" applyNumberFormat="1" applyFont="1" applyFill="1" applyBorder="1" applyAlignment="1">
      <alignment horizontal="center" vertical="center" wrapText="1"/>
    </xf>
    <xf numFmtId="0" fontId="4" fillId="56" borderId="11" xfId="0" applyFont="1" applyFill="1" applyBorder="1" applyAlignment="1">
      <alignment horizontal="center" vertical="center" wrapText="1"/>
    </xf>
    <xf numFmtId="0" fontId="4" fillId="53" borderId="11" xfId="0" applyFont="1" applyFill="1" applyBorder="1" applyAlignment="1">
      <alignment horizontal="center" wrapText="1"/>
    </xf>
    <xf numFmtId="0" fontId="0" fillId="53" borderId="13" xfId="0" applyFill="1" applyBorder="1" applyAlignment="1">
      <alignment horizontal="left" wrapText="1"/>
    </xf>
    <xf numFmtId="0" fontId="0" fillId="49" borderId="13" xfId="0" applyFill="1" applyBorder="1" applyAlignment="1">
      <alignment horizontal="left" wrapText="1"/>
    </xf>
    <xf numFmtId="0" fontId="0" fillId="0" borderId="13" xfId="0" applyBorder="1" applyAlignment="1">
      <alignment horizontal="left"/>
    </xf>
    <xf numFmtId="0" fontId="33" fillId="53" borderId="13" xfId="0" applyFont="1" applyFill="1" applyBorder="1" applyAlignment="1">
      <alignment horizontal="left" wrapText="1"/>
    </xf>
    <xf numFmtId="0" fontId="0" fillId="53" borderId="13" xfId="0" applyFill="1" applyBorder="1" applyAlignment="1">
      <alignment horizontal="left"/>
    </xf>
    <xf numFmtId="0" fontId="0" fillId="49" borderId="13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4" fillId="6" borderId="11" xfId="0" applyFont="1" applyFill="1" applyBorder="1" applyAlignment="1">
      <alignment horizontal="center" vertical="center" wrapText="1"/>
    </xf>
    <xf numFmtId="0" fontId="4" fillId="50" borderId="12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4" fontId="0" fillId="15" borderId="11" xfId="0" applyNumberFormat="1" applyFill="1" applyBorder="1" applyAlignment="1">
      <alignment/>
    </xf>
    <xf numFmtId="0" fontId="0" fillId="57" borderId="0" xfId="0" applyFill="1" applyAlignment="1">
      <alignment/>
    </xf>
    <xf numFmtId="0" fontId="56" fillId="32" borderId="0" xfId="0" applyFont="1" applyFill="1" applyAlignment="1">
      <alignment/>
    </xf>
    <xf numFmtId="0" fontId="56" fillId="0" borderId="11" xfId="0" applyFont="1" applyFill="1" applyBorder="1" applyAlignment="1">
      <alignment/>
    </xf>
    <xf numFmtId="0" fontId="3" fillId="50" borderId="12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/>
    </xf>
    <xf numFmtId="0" fontId="3" fillId="6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50" borderId="14" xfId="0" applyFont="1" applyFill="1" applyBorder="1" applyAlignment="1">
      <alignment vertical="center" wrapText="1"/>
    </xf>
    <xf numFmtId="0" fontId="3" fillId="50" borderId="10" xfId="0" applyFont="1" applyFill="1" applyBorder="1" applyAlignment="1">
      <alignment horizontal="center" vertical="center" wrapText="1"/>
    </xf>
    <xf numFmtId="0" fontId="3" fillId="42" borderId="14" xfId="0" applyFont="1" applyFill="1" applyBorder="1" applyAlignment="1">
      <alignment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wrapText="1"/>
    </xf>
    <xf numFmtId="0" fontId="3" fillId="36" borderId="1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51" borderId="11" xfId="0" applyFont="1" applyFill="1" applyBorder="1" applyAlignment="1">
      <alignment horizontal="left"/>
    </xf>
    <xf numFmtId="4" fontId="56" fillId="33" borderId="11" xfId="0" applyNumberFormat="1" applyFont="1" applyFill="1" applyBorder="1" applyAlignment="1">
      <alignment/>
    </xf>
    <xf numFmtId="2" fontId="17" fillId="43" borderId="10" xfId="0" applyNumberFormat="1" applyFont="1" applyFill="1" applyBorder="1" applyAlignment="1">
      <alignment horizontal="right" vertical="center" wrapText="1"/>
    </xf>
    <xf numFmtId="4" fontId="56" fillId="50" borderId="11" xfId="0" applyNumberFormat="1" applyFont="1" applyFill="1" applyBorder="1" applyAlignment="1">
      <alignment/>
    </xf>
    <xf numFmtId="4" fontId="17" fillId="3" borderId="10" xfId="0" applyNumberFormat="1" applyFont="1" applyFill="1" applyBorder="1" applyAlignment="1">
      <alignment horizontal="right" vertical="center" wrapText="1"/>
    </xf>
    <xf numFmtId="4" fontId="3" fillId="38" borderId="11" xfId="0" applyNumberFormat="1" applyFont="1" applyFill="1" applyBorder="1" applyAlignment="1">
      <alignment vertical="center" wrapText="1"/>
    </xf>
    <xf numFmtId="0" fontId="17" fillId="4" borderId="11" xfId="0" applyFont="1" applyFill="1" applyBorder="1" applyAlignment="1">
      <alignment horizontal="right" vertical="center" wrapText="1"/>
    </xf>
    <xf numFmtId="4" fontId="56" fillId="42" borderId="11" xfId="0" applyNumberFormat="1" applyFont="1" applyFill="1" applyBorder="1" applyAlignment="1">
      <alignment/>
    </xf>
    <xf numFmtId="4" fontId="56" fillId="49" borderId="11" xfId="0" applyNumberFormat="1" applyFont="1" applyFill="1" applyBorder="1" applyAlignment="1">
      <alignment/>
    </xf>
    <xf numFmtId="0" fontId="17" fillId="35" borderId="11" xfId="0" applyFont="1" applyFill="1" applyBorder="1" applyAlignment="1">
      <alignment horizontal="right" vertical="center" wrapText="1"/>
    </xf>
    <xf numFmtId="4" fontId="56" fillId="35" borderId="11" xfId="0" applyNumberFormat="1" applyFont="1" applyFill="1" applyBorder="1" applyAlignment="1">
      <alignment/>
    </xf>
    <xf numFmtId="4" fontId="56" fillId="36" borderId="11" xfId="0" applyNumberFormat="1" applyFont="1" applyFill="1" applyBorder="1" applyAlignment="1">
      <alignment/>
    </xf>
    <xf numFmtId="4" fontId="56" fillId="53" borderId="11" xfId="0" applyNumberFormat="1" applyFont="1" applyFill="1" applyBorder="1" applyAlignment="1">
      <alignment/>
    </xf>
    <xf numFmtId="4" fontId="18" fillId="53" borderId="11" xfId="0" applyNumberFormat="1" applyFont="1" applyFill="1" applyBorder="1" applyAlignment="1">
      <alignment/>
    </xf>
    <xf numFmtId="4" fontId="18" fillId="6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3" borderId="11" xfId="0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4" fontId="3" fillId="50" borderId="11" xfId="0" applyNumberFormat="1" applyFont="1" applyFill="1" applyBorder="1" applyAlignment="1">
      <alignment/>
    </xf>
    <xf numFmtId="4" fontId="56" fillId="15" borderId="11" xfId="0" applyNumberFormat="1" applyFont="1" applyFill="1" applyBorder="1" applyAlignment="1">
      <alignment/>
    </xf>
    <xf numFmtId="4" fontId="18" fillId="9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" fontId="0" fillId="44" borderId="11" xfId="0" applyNumberFormat="1" applyFont="1" applyFill="1" applyBorder="1" applyAlignment="1">
      <alignment/>
    </xf>
    <xf numFmtId="4" fontId="0" fillId="52" borderId="11" xfId="0" applyNumberFormat="1" applyFont="1" applyFill="1" applyBorder="1" applyAlignment="1">
      <alignment/>
    </xf>
    <xf numFmtId="4" fontId="4" fillId="58" borderId="11" xfId="0" applyNumberFormat="1" applyFont="1" applyFill="1" applyBorder="1" applyAlignment="1">
      <alignment vertical="center" wrapText="1"/>
    </xf>
    <xf numFmtId="4" fontId="0" fillId="59" borderId="11" xfId="0" applyNumberFormat="1" applyFill="1" applyBorder="1" applyAlignment="1">
      <alignment/>
    </xf>
    <xf numFmtId="2" fontId="6" fillId="59" borderId="10" xfId="0" applyNumberFormat="1" applyFont="1" applyFill="1" applyBorder="1" applyAlignment="1">
      <alignment horizontal="right" vertical="center" wrapText="1"/>
    </xf>
    <xf numFmtId="4" fontId="0" fillId="60" borderId="11" xfId="0" applyNumberFormat="1" applyFill="1" applyBorder="1" applyAlignment="1">
      <alignment/>
    </xf>
    <xf numFmtId="4" fontId="0" fillId="7" borderId="11" xfId="0" applyNumberFormat="1" applyFill="1" applyBorder="1" applyAlignment="1">
      <alignment/>
    </xf>
    <xf numFmtId="17" fontId="8" fillId="3" borderId="19" xfId="0" applyNumberFormat="1" applyFont="1" applyFill="1" applyBorder="1" applyAlignment="1">
      <alignment horizontal="center"/>
    </xf>
    <xf numFmtId="17" fontId="8" fillId="3" borderId="12" xfId="0" applyNumberFormat="1" applyFont="1" applyFill="1" applyBorder="1" applyAlignment="1">
      <alignment horizontal="center"/>
    </xf>
    <xf numFmtId="17" fontId="8" fillId="3" borderId="13" xfId="0" applyNumberFormat="1" applyFont="1" applyFill="1" applyBorder="1" applyAlignment="1">
      <alignment horizontal="center"/>
    </xf>
    <xf numFmtId="17" fontId="8" fillId="40" borderId="19" xfId="0" applyNumberFormat="1" applyFont="1" applyFill="1" applyBorder="1" applyAlignment="1">
      <alignment horizontal="center"/>
    </xf>
    <xf numFmtId="17" fontId="8" fillId="40" borderId="12" xfId="0" applyNumberFormat="1" applyFont="1" applyFill="1" applyBorder="1" applyAlignment="1">
      <alignment horizontal="center"/>
    </xf>
    <xf numFmtId="17" fontId="0" fillId="36" borderId="19" xfId="0" applyNumberFormat="1" applyFill="1" applyBorder="1" applyAlignment="1">
      <alignment horizontal="center"/>
    </xf>
    <xf numFmtId="17" fontId="0" fillId="36" borderId="12" xfId="0" applyNumberFormat="1" applyFill="1" applyBorder="1" applyAlignment="1">
      <alignment horizontal="center"/>
    </xf>
    <xf numFmtId="17" fontId="1" fillId="18" borderId="19" xfId="0" applyNumberFormat="1" applyFont="1" applyFill="1" applyBorder="1" applyAlignment="1">
      <alignment horizontal="center"/>
    </xf>
    <xf numFmtId="17" fontId="1" fillId="18" borderId="12" xfId="0" applyNumberFormat="1" applyFont="1" applyFill="1" applyBorder="1" applyAlignment="1">
      <alignment horizontal="center"/>
    </xf>
    <xf numFmtId="17" fontId="1" fillId="18" borderId="13" xfId="0" applyNumberFormat="1" applyFont="1" applyFill="1" applyBorder="1" applyAlignment="1">
      <alignment horizontal="center"/>
    </xf>
    <xf numFmtId="17" fontId="0" fillId="36" borderId="13" xfId="0" applyNumberFormat="1" applyFill="1" applyBorder="1" applyAlignment="1">
      <alignment horizontal="center"/>
    </xf>
    <xf numFmtId="17" fontId="8" fillId="35" borderId="19" xfId="0" applyNumberFormat="1" applyFont="1" applyFill="1" applyBorder="1" applyAlignment="1">
      <alignment horizontal="center"/>
    </xf>
    <xf numFmtId="17" fontId="8" fillId="35" borderId="12" xfId="0" applyNumberFormat="1" applyFont="1" applyFill="1" applyBorder="1" applyAlignment="1">
      <alignment horizontal="center"/>
    </xf>
    <xf numFmtId="17" fontId="8" fillId="4" borderId="19" xfId="0" applyNumberFormat="1" applyFont="1" applyFill="1" applyBorder="1" applyAlignment="1">
      <alignment horizontal="center"/>
    </xf>
    <xf numFmtId="17" fontId="8" fillId="4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0" fontId="8" fillId="39" borderId="13" xfId="0" applyFont="1" applyFill="1" applyBorder="1" applyAlignment="1">
      <alignment horizontal="center"/>
    </xf>
    <xf numFmtId="17" fontId="0" fillId="35" borderId="19" xfId="0" applyNumberFormat="1" applyFill="1" applyBorder="1" applyAlignment="1">
      <alignment horizontal="center"/>
    </xf>
    <xf numFmtId="17" fontId="0" fillId="35" borderId="12" xfId="0" applyNumberFormat="1" applyFill="1" applyBorder="1" applyAlignment="1">
      <alignment horizontal="center"/>
    </xf>
    <xf numFmtId="0" fontId="3" fillId="6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50" borderId="19" xfId="0" applyFont="1" applyFill="1" applyBorder="1" applyAlignment="1">
      <alignment horizontal="center" vertical="center" wrapText="1"/>
    </xf>
    <xf numFmtId="0" fontId="4" fillId="50" borderId="12" xfId="0" applyFont="1" applyFill="1" applyBorder="1" applyAlignment="1">
      <alignment horizontal="center" vertical="center" wrapText="1"/>
    </xf>
    <xf numFmtId="0" fontId="4" fillId="50" borderId="13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50" borderId="19" xfId="0" applyFont="1" applyFill="1" applyBorder="1" applyAlignment="1">
      <alignment horizontal="center" vertical="center" wrapText="1"/>
    </xf>
    <xf numFmtId="0" fontId="3" fillId="50" borderId="12" xfId="0" applyFont="1" applyFill="1" applyBorder="1" applyAlignment="1">
      <alignment horizontal="center" vertical="center" wrapText="1"/>
    </xf>
    <xf numFmtId="0" fontId="3" fillId="50" borderId="13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 wrapText="1"/>
    </xf>
    <xf numFmtId="0" fontId="4" fillId="46" borderId="12" xfId="0" applyFont="1" applyFill="1" applyBorder="1" applyAlignment="1">
      <alignment horizontal="center" vertical="center" wrapText="1"/>
    </xf>
    <xf numFmtId="0" fontId="4" fillId="46" borderId="13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53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49" borderId="1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180" wrapText="1"/>
    </xf>
    <xf numFmtId="0" fontId="14" fillId="0" borderId="10" xfId="0" applyFont="1" applyBorder="1" applyAlignment="1">
      <alignment horizontal="center" vertical="center" textRotation="180" wrapText="1"/>
    </xf>
    <xf numFmtId="0" fontId="13" fillId="0" borderId="0" xfId="0" applyFont="1" applyAlignment="1">
      <alignment horizontal="center"/>
    </xf>
    <xf numFmtId="0" fontId="4" fillId="39" borderId="14" xfId="0" applyFont="1" applyFill="1" applyBorder="1" applyAlignment="1">
      <alignment horizontal="center" vertical="center" wrapText="1"/>
    </xf>
    <xf numFmtId="0" fontId="4" fillId="61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zoomScalePageLayoutView="0" workbookViewId="0" topLeftCell="A1">
      <pane xSplit="1" ySplit="5" topLeftCell="T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30" sqref="AD30"/>
    </sheetView>
  </sheetViews>
  <sheetFormatPr defaultColWidth="9.140625" defaultRowHeight="15"/>
  <cols>
    <col min="1" max="1" width="21.140625" style="0" customWidth="1"/>
    <col min="2" max="2" width="13.57421875" style="0" customWidth="1"/>
    <col min="3" max="3" width="13.28125" style="0" customWidth="1"/>
    <col min="4" max="4" width="14.28125" style="0" customWidth="1"/>
    <col min="5" max="5" width="14.8515625" style="0" customWidth="1"/>
    <col min="6" max="6" width="13.57421875" style="0" customWidth="1"/>
    <col min="7" max="7" width="13.00390625" style="0" customWidth="1"/>
    <col min="8" max="8" width="13.28125" style="0" customWidth="1"/>
    <col min="9" max="9" width="13.140625" style="0" customWidth="1"/>
    <col min="10" max="10" width="13.57421875" style="0" customWidth="1"/>
    <col min="11" max="11" width="11.28125" style="0" customWidth="1"/>
    <col min="12" max="12" width="15.7109375" style="0" customWidth="1"/>
    <col min="13" max="13" width="14.8515625" style="0" customWidth="1"/>
    <col min="14" max="14" width="11.00390625" style="0" customWidth="1"/>
    <col min="15" max="15" width="10.421875" style="0" customWidth="1"/>
    <col min="16" max="16" width="11.28125" style="0" customWidth="1"/>
    <col min="17" max="17" width="12.28125" style="0" customWidth="1"/>
    <col min="18" max="18" width="12.57421875" style="0" customWidth="1"/>
    <col min="19" max="19" width="17.00390625" style="0" customWidth="1"/>
    <col min="20" max="20" width="14.421875" style="0" customWidth="1"/>
    <col min="21" max="21" width="16.421875" style="0" customWidth="1"/>
    <col min="22" max="22" width="14.7109375" style="0" customWidth="1"/>
    <col min="23" max="23" width="16.00390625" style="0" customWidth="1"/>
    <col min="24" max="24" width="15.7109375" style="0" customWidth="1"/>
    <col min="25" max="25" width="13.00390625" style="0" customWidth="1"/>
    <col min="26" max="26" width="14.7109375" style="0" customWidth="1"/>
    <col min="27" max="27" width="8.421875" style="0" customWidth="1"/>
    <col min="28" max="28" width="15.7109375" style="0" customWidth="1"/>
    <col min="29" max="29" width="15.421875" style="0" customWidth="1"/>
    <col min="30" max="30" width="12.7109375" style="0" customWidth="1"/>
    <col min="31" max="31" width="13.421875" style="0" customWidth="1"/>
  </cols>
  <sheetData>
    <row r="1" spans="2:10" ht="15">
      <c r="B1" s="12" t="s">
        <v>229</v>
      </c>
      <c r="C1" s="1"/>
      <c r="D1" s="1"/>
      <c r="J1" s="135" t="s">
        <v>103</v>
      </c>
    </row>
    <row r="2" spans="3:5" ht="15">
      <c r="C2" s="373" t="s">
        <v>25</v>
      </c>
      <c r="D2" s="373"/>
      <c r="E2" s="373"/>
    </row>
    <row r="3" spans="3:5" ht="15">
      <c r="C3" s="52"/>
      <c r="D3" s="52"/>
      <c r="E3" s="52"/>
    </row>
    <row r="4" spans="1:24" ht="15">
      <c r="A4" s="51" t="s">
        <v>1</v>
      </c>
      <c r="B4" s="374" t="s">
        <v>170</v>
      </c>
      <c r="C4" s="375"/>
      <c r="D4" s="376"/>
      <c r="E4" s="369" t="s">
        <v>34</v>
      </c>
      <c r="F4" s="370"/>
      <c r="G4" s="371" t="s">
        <v>35</v>
      </c>
      <c r="H4" s="372"/>
      <c r="I4" s="361" t="s">
        <v>36</v>
      </c>
      <c r="J4" s="362"/>
      <c r="K4" s="377" t="s">
        <v>37</v>
      </c>
      <c r="L4" s="378"/>
      <c r="M4" s="363" t="s">
        <v>38</v>
      </c>
      <c r="N4" s="364"/>
      <c r="O4" s="363" t="s">
        <v>48</v>
      </c>
      <c r="P4" s="368"/>
      <c r="Q4" s="365" t="s">
        <v>172</v>
      </c>
      <c r="R4" s="366"/>
      <c r="S4" s="367"/>
      <c r="T4" s="358" t="s">
        <v>174</v>
      </c>
      <c r="U4" s="359"/>
      <c r="V4" s="359"/>
      <c r="W4" s="359"/>
      <c r="X4" s="360"/>
    </row>
    <row r="5" spans="1:29" ht="15">
      <c r="A5" s="53"/>
      <c r="B5" s="54" t="s">
        <v>5</v>
      </c>
      <c r="C5" s="54" t="s">
        <v>6</v>
      </c>
      <c r="D5" s="55" t="s">
        <v>41</v>
      </c>
      <c r="E5" s="58" t="s">
        <v>39</v>
      </c>
      <c r="F5" s="59" t="s">
        <v>6</v>
      </c>
      <c r="G5" s="64" t="s">
        <v>39</v>
      </c>
      <c r="H5" s="65" t="s">
        <v>6</v>
      </c>
      <c r="I5" s="66" t="s">
        <v>39</v>
      </c>
      <c r="J5" s="67" t="s">
        <v>6</v>
      </c>
      <c r="K5" s="58" t="s">
        <v>39</v>
      </c>
      <c r="L5" s="59" t="s">
        <v>6</v>
      </c>
      <c r="M5" s="68" t="s">
        <v>39</v>
      </c>
      <c r="N5" s="87" t="s">
        <v>6</v>
      </c>
      <c r="O5" s="68" t="s">
        <v>39</v>
      </c>
      <c r="P5" s="87" t="s">
        <v>6</v>
      </c>
      <c r="Q5" s="78" t="s">
        <v>42</v>
      </c>
      <c r="R5" s="78" t="s">
        <v>27</v>
      </c>
      <c r="S5" s="81" t="s">
        <v>43</v>
      </c>
      <c r="T5" s="69" t="s">
        <v>39</v>
      </c>
      <c r="U5" s="65" t="s">
        <v>6</v>
      </c>
      <c r="V5" s="69" t="s">
        <v>40</v>
      </c>
      <c r="W5" s="91" t="s">
        <v>49</v>
      </c>
      <c r="X5" s="92" t="s">
        <v>50</v>
      </c>
      <c r="AB5" s="257"/>
      <c r="AC5" s="135"/>
    </row>
    <row r="6" spans="1:24" ht="15">
      <c r="A6" s="154" t="s">
        <v>98</v>
      </c>
      <c r="B6" s="54">
        <v>511857.51</v>
      </c>
      <c r="C6" s="54">
        <v>488121.68</v>
      </c>
      <c r="D6" s="55">
        <v>23735.830000000016</v>
      </c>
      <c r="E6" s="9">
        <f>'2018(пеня)'!C32+'2018(пеня)'!D32+'2018(пеня)'!H32+'2018(пеня)'!L32+'2018(пеня)'!P32</f>
        <v>195641.06</v>
      </c>
      <c r="F6" s="62">
        <v>0</v>
      </c>
      <c r="G6" s="45">
        <f>'2018(пеня)'!C56+'2018(пеня)'!G56+'2018(пеня)'!K56+'2018(пеня)'!O56</f>
        <v>19104.170000000002</v>
      </c>
      <c r="H6" s="71">
        <v>15195.3</v>
      </c>
      <c r="I6" s="73">
        <f>'2018(пеня)'!C80+'2018(пеня)'!G80+'2018(пеня)'!K80+'2018(пеня)'!O80</f>
        <v>19310.35</v>
      </c>
      <c r="J6" s="74">
        <v>24648.72</v>
      </c>
      <c r="K6" s="9">
        <f>'2018(пеня)'!C104+'2018(пеня)'!G104+'2018(пеня)'!K104+'2018(пеня)'!O104</f>
        <v>19353.62</v>
      </c>
      <c r="L6" s="62">
        <v>130316.69</v>
      </c>
      <c r="M6" s="21">
        <f>'2018(пеня)'!C128+'2018(пеня)'!G128+'2018(пеня)'!K128+'2018(пеня)'!O128</f>
        <v>19224.34</v>
      </c>
      <c r="N6" s="88">
        <v>36202.33</v>
      </c>
      <c r="O6" s="21">
        <f>'2018(пеня)'!G152+'2018(пеня)'!K152+'2018(пеня)'!O152+'2018(пеня)'!C152</f>
        <v>19181.37</v>
      </c>
      <c r="P6" s="89">
        <v>18576.4</v>
      </c>
      <c r="Q6" s="79">
        <f aca="true" t="shared" si="0" ref="Q6:Q24">E6+G6+I6+K6+M6+O6</f>
        <v>291814.91000000003</v>
      </c>
      <c r="R6" s="79">
        <f aca="true" t="shared" si="1" ref="R6:R24">F6+H6+J6+L6+N6+P6</f>
        <v>224939.44000000003</v>
      </c>
      <c r="S6" s="82">
        <f aca="true" t="shared" si="2" ref="S6:S24">E6+G6+I6+K6+M6-F6-H6-J6-L6-N6+O6-P6</f>
        <v>66875.47000000003</v>
      </c>
      <c r="T6" s="25">
        <f>B6+Q6</f>
        <v>803672.42</v>
      </c>
      <c r="U6" s="107">
        <f>C6+R6</f>
        <v>713061.12</v>
      </c>
      <c r="V6" s="25">
        <f>D6+S6</f>
        <v>90611.30000000005</v>
      </c>
      <c r="W6" s="91"/>
      <c r="X6" s="9">
        <f aca="true" t="shared" si="3" ref="X6:X23">U6-W6</f>
        <v>713061.12</v>
      </c>
    </row>
    <row r="7" spans="1:24" ht="15">
      <c r="A7" s="154" t="s">
        <v>104</v>
      </c>
      <c r="B7" s="54">
        <v>905756.22</v>
      </c>
      <c r="C7" s="54">
        <v>905756.22</v>
      </c>
      <c r="D7" s="55">
        <v>0</v>
      </c>
      <c r="E7" s="9">
        <f>'2018(пеня)'!C33+'2018(пеня)'!D33+'2018(пеня)'!H33+'2018(пеня)'!L33+'2018(пеня)'!P33</f>
        <v>30134.24</v>
      </c>
      <c r="F7" s="62">
        <v>0</v>
      </c>
      <c r="G7" s="45">
        <f>'2018(пеня)'!C57+'2018(пеня)'!G57+'2018(пеня)'!K57+'2018(пеня)'!O57</f>
        <v>30134.24</v>
      </c>
      <c r="H7" s="71">
        <v>1892.33</v>
      </c>
      <c r="I7" s="73">
        <f>'2018(пеня)'!C81+'2018(пеня)'!G81+'2018(пеня)'!K81+'2018(пеня)'!O81</f>
        <v>30138.81</v>
      </c>
      <c r="J7" s="74">
        <v>22801.94</v>
      </c>
      <c r="K7" s="9">
        <f>'2018(пеня)'!C105+'2018(пеня)'!G105+'2018(пеня)'!K105+'2018(пеня)'!O105</f>
        <v>349767.69999999995</v>
      </c>
      <c r="L7" s="62">
        <v>71157.88</v>
      </c>
      <c r="M7" s="21">
        <f>'2018(пеня)'!C129+'2018(пеня)'!G129+'2018(пеня)'!K129+'2018(пеня)'!O129</f>
        <v>30303.4</v>
      </c>
      <c r="N7" s="88">
        <v>48205.71</v>
      </c>
      <c r="O7" s="21">
        <f>'2018(пеня)'!G153+'2018(пеня)'!K153+'2018(пеня)'!O153+'2018(пеня)'!C153</f>
        <v>30430.57</v>
      </c>
      <c r="P7" s="89">
        <v>128734.49</v>
      </c>
      <c r="Q7" s="79">
        <f t="shared" si="0"/>
        <v>500908.96</v>
      </c>
      <c r="R7" s="79">
        <f t="shared" si="1"/>
        <v>272792.35</v>
      </c>
      <c r="S7" s="82">
        <f t="shared" si="2"/>
        <v>228116.61</v>
      </c>
      <c r="T7" s="25">
        <f aca="true" t="shared" si="4" ref="T7:T24">B7+Q7</f>
        <v>1406665.18</v>
      </c>
      <c r="U7" s="107">
        <f aca="true" t="shared" si="5" ref="U7:U24">C7+R7</f>
        <v>1178548.5699999998</v>
      </c>
      <c r="V7" s="25">
        <f aca="true" t="shared" si="6" ref="V7:V24">D7+S7</f>
        <v>228116.61</v>
      </c>
      <c r="W7" s="91"/>
      <c r="X7" s="9">
        <f t="shared" si="3"/>
        <v>1178548.5699999998</v>
      </c>
    </row>
    <row r="8" spans="1:24" ht="15">
      <c r="A8" s="154" t="s">
        <v>8</v>
      </c>
      <c r="B8" s="56">
        <v>1212318.81</v>
      </c>
      <c r="C8" s="56">
        <v>1151068.2300000002</v>
      </c>
      <c r="D8" s="57">
        <v>61250.57999999984</v>
      </c>
      <c r="E8" s="9">
        <f>'2018(пеня)'!C34+'2018(пеня)'!D34+'2018(пеня)'!H34+'2018(пеня)'!L34+'2018(пеня)'!P34</f>
        <v>29305.5</v>
      </c>
      <c r="F8" s="62">
        <v>28385</v>
      </c>
      <c r="G8" s="45">
        <f>'2018(пеня)'!C58+'2018(пеня)'!G58+'2018(пеня)'!K58+'2018(пеня)'!O58</f>
        <v>30299.7</v>
      </c>
      <c r="H8" s="71">
        <v>23044.58</v>
      </c>
      <c r="I8" s="73">
        <f>'2018(пеня)'!C82+'2018(пеня)'!G82+'2018(пеня)'!K82+'2018(пеня)'!O82</f>
        <v>30235.38</v>
      </c>
      <c r="J8" s="74">
        <v>33095.62</v>
      </c>
      <c r="K8" s="9">
        <f>'2018(пеня)'!C106+'2018(пеня)'!G106+'2018(пеня)'!K106+'2018(пеня)'!O106</f>
        <v>30236.88</v>
      </c>
      <c r="L8" s="62">
        <v>24627.75</v>
      </c>
      <c r="M8" s="21">
        <f>'2018(пеня)'!C130+'2018(пеня)'!G130+'2018(пеня)'!K130+'2018(пеня)'!O130</f>
        <v>30253.37</v>
      </c>
      <c r="N8" s="88">
        <v>27405.73</v>
      </c>
      <c r="O8" s="21">
        <f>'2018(пеня)'!G154+'2018(пеня)'!K154+'2018(пеня)'!O154+'2018(пеня)'!C154</f>
        <v>30235.79</v>
      </c>
      <c r="P8" s="89">
        <v>31658.01</v>
      </c>
      <c r="Q8" s="79">
        <f t="shared" si="0"/>
        <v>180566.62000000002</v>
      </c>
      <c r="R8" s="79">
        <f t="shared" si="1"/>
        <v>168216.69000000003</v>
      </c>
      <c r="S8" s="82">
        <f t="shared" si="2"/>
        <v>12349.930000000004</v>
      </c>
      <c r="T8" s="25">
        <f t="shared" si="4"/>
        <v>1392885.4300000002</v>
      </c>
      <c r="U8" s="107">
        <f t="shared" si="5"/>
        <v>1319284.9200000002</v>
      </c>
      <c r="V8" s="25">
        <f t="shared" si="6"/>
        <v>73600.50999999985</v>
      </c>
      <c r="W8" s="90"/>
      <c r="X8" s="9">
        <f t="shared" si="3"/>
        <v>1319284.9200000002</v>
      </c>
    </row>
    <row r="9" spans="1:24" ht="15">
      <c r="A9" s="154" t="s">
        <v>99</v>
      </c>
      <c r="B9" s="56">
        <v>2359169.7300000004</v>
      </c>
      <c r="C9" s="56">
        <v>2278964.6700000004</v>
      </c>
      <c r="D9" s="57">
        <v>80205.06000000006</v>
      </c>
      <c r="E9" s="9">
        <f>'2018(пеня)'!C35+'2018(пеня)'!D35+'2018(пеня)'!H35+'2018(пеня)'!L35+'2018(пеня)'!P35</f>
        <v>652976.58</v>
      </c>
      <c r="F9" s="62">
        <v>0</v>
      </c>
      <c r="G9" s="45">
        <f>'2018(пеня)'!C59+'2018(пеня)'!G59+'2018(пеня)'!K59+'2018(пеня)'!O59</f>
        <v>122458.64000000001</v>
      </c>
      <c r="H9" s="71">
        <v>63741.28</v>
      </c>
      <c r="I9" s="73">
        <f>'2018(пеня)'!C83+'2018(пеня)'!G83+'2018(пеня)'!K83+'2018(пеня)'!O83</f>
        <v>75787.52</v>
      </c>
      <c r="J9" s="74">
        <v>118184.23</v>
      </c>
      <c r="K9" s="9">
        <f>'2018(пеня)'!C107+'2018(пеня)'!G107+'2018(пеня)'!K107+'2018(пеня)'!O107</f>
        <v>76162.16</v>
      </c>
      <c r="L9" s="62">
        <v>193161.3</v>
      </c>
      <c r="M9" s="21">
        <f>'2018(пеня)'!C131+'2018(пеня)'!G131+'2018(пеня)'!K131+'2018(пеня)'!O131</f>
        <v>76178.42</v>
      </c>
      <c r="N9" s="88">
        <v>113586.13</v>
      </c>
      <c r="O9" s="21">
        <f>'2018(пеня)'!G155+'2018(пеня)'!K155+'2018(пеня)'!O155+'2018(пеня)'!C155</f>
        <v>76513.28</v>
      </c>
      <c r="P9" s="89">
        <v>102994.84</v>
      </c>
      <c r="Q9" s="79">
        <f t="shared" si="0"/>
        <v>1080076.6</v>
      </c>
      <c r="R9" s="79">
        <f t="shared" si="1"/>
        <v>591667.78</v>
      </c>
      <c r="S9" s="82">
        <f t="shared" si="2"/>
        <v>488408.82000000007</v>
      </c>
      <c r="T9" s="25">
        <f t="shared" si="4"/>
        <v>3439246.3300000005</v>
      </c>
      <c r="U9" s="107">
        <f t="shared" si="5"/>
        <v>2870632.45</v>
      </c>
      <c r="V9" s="25">
        <f t="shared" si="6"/>
        <v>568613.8800000001</v>
      </c>
      <c r="W9" s="90"/>
      <c r="X9" s="9">
        <f t="shared" si="3"/>
        <v>2870632.45</v>
      </c>
    </row>
    <row r="10" spans="1:24" ht="15">
      <c r="A10" s="51" t="s">
        <v>9</v>
      </c>
      <c r="B10" s="56">
        <v>783823.7799999999</v>
      </c>
      <c r="C10" s="56">
        <v>726874.87</v>
      </c>
      <c r="D10" s="57">
        <v>56948.909999999916</v>
      </c>
      <c r="E10" s="9">
        <f>'2018(пеня)'!C36+'2018(пеня)'!D36+'2018(пеня)'!H36+'2018(пеня)'!L36+'2018(пеня)'!P36</f>
        <v>17262.09</v>
      </c>
      <c r="F10" s="62">
        <f>'2018(пеня)'!E36+'2018(пеня)'!I36+'2018(пеня)'!M36+'2018(пеня)'!Q36</f>
        <v>20360.38</v>
      </c>
      <c r="G10" s="45">
        <f>'2018(пеня)'!C60+'2018(пеня)'!G60+'2018(пеня)'!K60+'2018(пеня)'!O60</f>
        <v>19525.520000000004</v>
      </c>
      <c r="H10" s="71">
        <f>'2018(пеня)'!D60+'2018(пеня)'!H60+'2018(пеня)'!L60+'2018(пеня)'!P60</f>
        <v>16727.050000000003</v>
      </c>
      <c r="I10" s="73">
        <f>'2018(пеня)'!C84+'2018(пеня)'!G84+'2018(пеня)'!K84+'2018(пеня)'!O84</f>
        <v>19570.590000000004</v>
      </c>
      <c r="J10" s="74">
        <f>'2018(пеня)'!D84+'2018(пеня)'!H84+'2018(пеня)'!L84+'2018(пеня)'!P84</f>
        <v>19322.63</v>
      </c>
      <c r="K10" s="9">
        <f>'2018(пеня)'!C108+'2018(пеня)'!G108+'2018(пеня)'!K108+'2018(пеня)'!O108</f>
        <v>19851.34</v>
      </c>
      <c r="L10" s="62">
        <f>'2018(пеня)'!D108+'2018(пеня)'!H108+'2018(пеня)'!L108+'2018(пеня)'!P108</f>
        <v>16778.04</v>
      </c>
      <c r="M10" s="21">
        <f>'2018(пеня)'!C132+'2018(пеня)'!G132+'2018(пеня)'!K132+'2018(пеня)'!O132</f>
        <v>19609.840000000004</v>
      </c>
      <c r="N10" s="88">
        <f>'2018(пеня)'!D132+'2018(пеня)'!H132+'2018(пеня)'!L132+'2018(пеня)'!P132</f>
        <v>17540.86</v>
      </c>
      <c r="O10" s="21">
        <f>'2018(пеня)'!G156+'2018(пеня)'!K156+'2018(пеня)'!O156+'2018(пеня)'!C156</f>
        <v>19651.9</v>
      </c>
      <c r="P10" s="89">
        <f>'2018(пеня)'!D156+'2018(пеня)'!H156+'2018(пеня)'!L156+'2018(пеня)'!P156</f>
        <v>19957.68</v>
      </c>
      <c r="Q10" s="79">
        <f t="shared" si="0"/>
        <v>115471.28</v>
      </c>
      <c r="R10" s="79">
        <f t="shared" si="1"/>
        <v>110686.64000000001</v>
      </c>
      <c r="S10" s="82">
        <f t="shared" si="2"/>
        <v>4784.639999999992</v>
      </c>
      <c r="T10" s="25">
        <f t="shared" si="4"/>
        <v>899295.0599999999</v>
      </c>
      <c r="U10" s="107">
        <f t="shared" si="5"/>
        <v>837561.51</v>
      </c>
      <c r="V10" s="25">
        <f t="shared" si="6"/>
        <v>61733.54999999991</v>
      </c>
      <c r="W10" s="90"/>
      <c r="X10" s="9">
        <f t="shared" si="3"/>
        <v>837561.51</v>
      </c>
    </row>
    <row r="11" spans="1:24" ht="15">
      <c r="A11" s="51" t="s">
        <v>10</v>
      </c>
      <c r="B11" s="56">
        <v>313548.9900000001</v>
      </c>
      <c r="C11" s="56">
        <v>300975.42</v>
      </c>
      <c r="D11" s="57">
        <v>12573.570000000123</v>
      </c>
      <c r="E11" s="9">
        <f>'2018(пеня)'!C37+'2018(пеня)'!D37+'2018(пеня)'!H37+'2018(пеня)'!L37+'2018(пеня)'!P37</f>
        <v>7808.05</v>
      </c>
      <c r="F11" s="62">
        <f>'2018(пеня)'!E37+'2018(пеня)'!I37+'2018(пеня)'!M37+'2018(пеня)'!Q37</f>
        <v>4600.08</v>
      </c>
      <c r="G11" s="45">
        <f>'2018(пеня)'!C61+'2018(пеня)'!G61+'2018(пеня)'!K61+'2018(пеня)'!O61</f>
        <v>7817.92</v>
      </c>
      <c r="H11" s="71">
        <f>'2018(пеня)'!D61+'2018(пеня)'!H61+'2018(пеня)'!L61+'2018(пеня)'!P61</f>
        <v>9187.43</v>
      </c>
      <c r="I11" s="73">
        <f>'2018(пеня)'!C85+'2018(пеня)'!G85+'2018(пеня)'!K85+'2018(пеня)'!O85</f>
        <v>7838.150000000001</v>
      </c>
      <c r="J11" s="74">
        <f>'2018(пеня)'!D85+'2018(пеня)'!H85+'2018(пеня)'!L85+'2018(пеня)'!P85</f>
        <v>6156.75</v>
      </c>
      <c r="K11" s="9">
        <f>'2018(пеня)'!C109+'2018(пеня)'!G109+'2018(пеня)'!K109+'2018(пеня)'!O109</f>
        <v>7827.81</v>
      </c>
      <c r="L11" s="62">
        <f>'2018(пеня)'!D109+'2018(пеня)'!H109+'2018(пеня)'!L109+'2018(пеня)'!P109</f>
        <v>9642.150000000001</v>
      </c>
      <c r="M11" s="21">
        <f>'2018(пеня)'!C133+'2018(пеня)'!G133+'2018(пеня)'!K133+'2018(пеня)'!O133</f>
        <v>7807.55</v>
      </c>
      <c r="N11" s="88">
        <f>'2018(пеня)'!D133+'2018(пеня)'!H133+'2018(пеня)'!L133+'2018(пеня)'!P133</f>
        <v>7363.22</v>
      </c>
      <c r="O11" s="21">
        <f>'2018(пеня)'!G157+'2018(пеня)'!K157+'2018(пеня)'!O157+'2018(пеня)'!C157</f>
        <v>7827.8</v>
      </c>
      <c r="P11" s="89">
        <f>'2018(пеня)'!D157+'2018(пеня)'!H157+'2018(пеня)'!L157+'2018(пеня)'!P157</f>
        <v>7610.41</v>
      </c>
      <c r="Q11" s="79">
        <f t="shared" si="0"/>
        <v>46927.280000000006</v>
      </c>
      <c r="R11" s="79">
        <f t="shared" si="1"/>
        <v>44560.04000000001</v>
      </c>
      <c r="S11" s="82">
        <f t="shared" si="2"/>
        <v>2367.24</v>
      </c>
      <c r="T11" s="25">
        <f t="shared" si="4"/>
        <v>360476.27000000014</v>
      </c>
      <c r="U11" s="107">
        <f t="shared" si="5"/>
        <v>345535.45999999996</v>
      </c>
      <c r="V11" s="25">
        <f t="shared" si="6"/>
        <v>14940.810000000123</v>
      </c>
      <c r="W11" s="90">
        <v>126001</v>
      </c>
      <c r="X11" s="9">
        <f t="shared" si="3"/>
        <v>219534.45999999996</v>
      </c>
    </row>
    <row r="12" spans="1:24" ht="15">
      <c r="A12" s="154" t="s">
        <v>11</v>
      </c>
      <c r="B12" s="56">
        <v>312519.76</v>
      </c>
      <c r="C12" s="56">
        <v>295099.85</v>
      </c>
      <c r="D12" s="57">
        <v>17419.910000000033</v>
      </c>
      <c r="E12" s="9">
        <f>'2018(пеня)'!C38+'2018(пеня)'!D38+'2018(пеня)'!H38+'2018(пеня)'!L38+'2018(пеня)'!P38</f>
        <v>7832.7300000000005</v>
      </c>
      <c r="F12" s="62">
        <v>1755.7</v>
      </c>
      <c r="G12" s="45">
        <f>'2018(пеня)'!C62+'2018(пеня)'!G62+'2018(пеня)'!K62+'2018(пеня)'!O62</f>
        <v>7768.21</v>
      </c>
      <c r="H12" s="71">
        <f>'2018(пеня)'!D62+'2018(пеня)'!H62+'2018(пеня)'!L62+'2018(пеня)'!P62</f>
        <v>6987.94</v>
      </c>
      <c r="I12" s="73">
        <f>'2018(пеня)'!C86+'2018(пеня)'!G86+'2018(пеня)'!K86+'2018(пеня)'!O86</f>
        <v>7784.83</v>
      </c>
      <c r="J12" s="74">
        <f>'2018(пеня)'!D86+'2018(пеня)'!H86+'2018(пеня)'!L86+'2018(пеня)'!P86</f>
        <v>5608.610000000001</v>
      </c>
      <c r="K12" s="9">
        <f>'2018(пеня)'!C110+'2018(пеня)'!G110+'2018(пеня)'!K110+'2018(пеня)'!O110</f>
        <v>7832.65</v>
      </c>
      <c r="L12" s="62">
        <f>'2018(пеня)'!D110+'2018(пеня)'!H110+'2018(пеня)'!L110+'2018(пеня)'!P110</f>
        <v>9172.08</v>
      </c>
      <c r="M12" s="21">
        <f>'2018(пеня)'!C134+'2018(пеня)'!G134+'2018(пеня)'!K134+'2018(пеня)'!O134</f>
        <v>7786.37</v>
      </c>
      <c r="N12" s="88">
        <f>'2018(пеня)'!D134+'2018(пеня)'!H134+'2018(пеня)'!L134+'2018(пеня)'!P134</f>
        <v>10153.29</v>
      </c>
      <c r="O12" s="21">
        <f>'2018(пеня)'!G158+'2018(пеня)'!K158+'2018(пеня)'!O158+'2018(пеня)'!C158</f>
        <v>7789.37</v>
      </c>
      <c r="P12" s="89">
        <f>'2018(пеня)'!D158+'2018(пеня)'!H158+'2018(пеня)'!L158+'2018(пеня)'!P158</f>
        <v>7073.2</v>
      </c>
      <c r="Q12" s="79">
        <f t="shared" si="0"/>
        <v>46794.16</v>
      </c>
      <c r="R12" s="79">
        <f t="shared" si="1"/>
        <v>40750.82</v>
      </c>
      <c r="S12" s="82">
        <f t="shared" si="2"/>
        <v>6043.340000000005</v>
      </c>
      <c r="T12" s="25">
        <f t="shared" si="4"/>
        <v>359313.92000000004</v>
      </c>
      <c r="U12" s="107">
        <f t="shared" si="5"/>
        <v>335850.67</v>
      </c>
      <c r="V12" s="25">
        <f t="shared" si="6"/>
        <v>23463.250000000036</v>
      </c>
      <c r="W12" s="90">
        <v>150000</v>
      </c>
      <c r="X12" s="9">
        <f t="shared" si="3"/>
        <v>185850.66999999998</v>
      </c>
    </row>
    <row r="13" spans="1:24" ht="15">
      <c r="A13" s="51" t="s">
        <v>12</v>
      </c>
      <c r="B13" s="56">
        <v>1865857.7199999997</v>
      </c>
      <c r="C13" s="56">
        <v>1795207.3400000003</v>
      </c>
      <c r="D13" s="57">
        <v>70650.37999999942</v>
      </c>
      <c r="E13" s="9">
        <f>'2018(пеня)'!C39+'2018(пеня)'!D39+'2018(пеня)'!H39+'2018(пеня)'!L39+'2018(пеня)'!P39</f>
        <v>46037.75</v>
      </c>
      <c r="F13" s="62">
        <f>'2018(пеня)'!E39+'2018(пеня)'!I39+'2018(пеня)'!M39+'2018(пеня)'!Q39</f>
        <v>36843.77</v>
      </c>
      <c r="G13" s="45">
        <f>'2018(пеня)'!C63+'2018(пеня)'!G63+'2018(пеня)'!K63+'2018(пеня)'!O63</f>
        <v>46622.04</v>
      </c>
      <c r="H13" s="71">
        <f>'2018(пеня)'!D63+'2018(пеня)'!H63+'2018(пеня)'!L63+'2018(пеня)'!P63</f>
        <v>47526.170000000006</v>
      </c>
      <c r="I13" s="73">
        <f>'2018(пеня)'!C87+'2018(пеня)'!G87+'2018(пеня)'!K87+'2018(пеня)'!O87</f>
        <v>46600.1</v>
      </c>
      <c r="J13" s="74">
        <f>'2018(пеня)'!D87+'2018(пеня)'!H87+'2018(пеня)'!L87+'2018(пеня)'!P87</f>
        <v>54261.28</v>
      </c>
      <c r="K13" s="9">
        <f>'2018(пеня)'!C111+'2018(пеня)'!G111+'2018(пеня)'!K111+'2018(пеня)'!O111</f>
        <v>46499.9</v>
      </c>
      <c r="L13" s="62">
        <f>'2018(пеня)'!D111+'2018(пеня)'!H111+'2018(пеня)'!L111+'2018(пеня)'!P111</f>
        <v>44951.51</v>
      </c>
      <c r="M13" s="21">
        <f>'2018(пеня)'!C135+'2018(пеня)'!G135+'2018(пеня)'!K135+'2018(пеня)'!O135</f>
        <v>46534.979999999996</v>
      </c>
      <c r="N13" s="88">
        <f>'2018(пеня)'!D135+'2018(пеня)'!H135+'2018(пеня)'!L135+'2018(пеня)'!P135</f>
        <v>47901.189999999995</v>
      </c>
      <c r="O13" s="21">
        <f>'2018(пеня)'!G159+'2018(пеня)'!K159+'2018(пеня)'!O159+'2018(пеня)'!C159</f>
        <v>46503.549999999996</v>
      </c>
      <c r="P13" s="89">
        <f>'2018(пеня)'!D159+'2018(пеня)'!H159+'2018(пеня)'!L159+'2018(пеня)'!P159</f>
        <v>46935.69</v>
      </c>
      <c r="Q13" s="79">
        <f t="shared" si="0"/>
        <v>278798.32</v>
      </c>
      <c r="R13" s="79">
        <f t="shared" si="1"/>
        <v>278419.61</v>
      </c>
      <c r="S13" s="82">
        <f t="shared" si="2"/>
        <v>378.7100000000137</v>
      </c>
      <c r="T13" s="25">
        <f t="shared" si="4"/>
        <v>2144656.0399999996</v>
      </c>
      <c r="U13" s="107">
        <f t="shared" si="5"/>
        <v>2073626.9500000002</v>
      </c>
      <c r="V13" s="25">
        <f t="shared" si="6"/>
        <v>71029.08999999944</v>
      </c>
      <c r="W13" s="90"/>
      <c r="X13" s="9">
        <f t="shared" si="3"/>
        <v>2073626.9500000002</v>
      </c>
    </row>
    <row r="14" spans="1:24" ht="15">
      <c r="A14" s="51" t="s">
        <v>13</v>
      </c>
      <c r="B14" s="56">
        <v>1086069.2299999997</v>
      </c>
      <c r="C14" s="56">
        <v>1021078.9500000002</v>
      </c>
      <c r="D14" s="57">
        <v>64990.27999999956</v>
      </c>
      <c r="E14" s="9">
        <f>'2018(пеня)'!C40+'2018(пеня)'!D40+'2018(пеня)'!H40+'2018(пеня)'!L40+'2018(пеня)'!P40</f>
        <v>26827.75</v>
      </c>
      <c r="F14" s="62">
        <f>'2018(пеня)'!E40+'2018(пеня)'!I40+'2018(пеня)'!M40+'2018(пеня)'!Q40</f>
        <v>27758.63</v>
      </c>
      <c r="G14" s="45">
        <f>'2018(пеня)'!C64+'2018(пеня)'!G64+'2018(пеня)'!K64+'2018(пеня)'!O64</f>
        <v>27101.729999999996</v>
      </c>
      <c r="H14" s="71">
        <f>'2018(пеня)'!D64+'2018(пеня)'!H64+'2018(пеня)'!L64+'2018(пеня)'!P64</f>
        <v>26555.22</v>
      </c>
      <c r="I14" s="73">
        <f>'2018(пеня)'!C88+'2018(пеня)'!G88+'2018(пеня)'!K88+'2018(пеня)'!O88</f>
        <v>27123.999999999996</v>
      </c>
      <c r="J14" s="74">
        <f>'2018(пеня)'!D88+'2018(пеня)'!H88+'2018(пеня)'!L88+'2018(пеня)'!P88</f>
        <v>24668.159999999996</v>
      </c>
      <c r="K14" s="9">
        <f>'2018(пеня)'!C112+'2018(пеня)'!G112+'2018(пеня)'!K112+'2018(пеня)'!O112</f>
        <v>27776.079999999998</v>
      </c>
      <c r="L14" s="62">
        <f>'2018(пеня)'!D112+'2018(пеня)'!H112+'2018(пеня)'!L112+'2018(пеня)'!P112</f>
        <v>33296.77</v>
      </c>
      <c r="M14" s="21">
        <f>'2018(пеня)'!C136+'2018(пеня)'!G136+'2018(пеня)'!K136+'2018(пеня)'!O136</f>
        <v>27103.159999999996</v>
      </c>
      <c r="N14" s="88">
        <f>'2018(пеня)'!D136+'2018(пеня)'!H136+'2018(пеня)'!L136+'2018(пеня)'!P136</f>
        <v>27504.03</v>
      </c>
      <c r="O14" s="21">
        <f>'2018(пеня)'!G160+'2018(пеня)'!K160+'2018(пеня)'!O160+'2018(пеня)'!C160</f>
        <v>27107.43</v>
      </c>
      <c r="P14" s="89">
        <f>'2018(пеня)'!D160+'2018(пеня)'!H160+'2018(пеня)'!L160+'2018(пеня)'!P160</f>
        <v>26845.02</v>
      </c>
      <c r="Q14" s="79">
        <f t="shared" si="0"/>
        <v>163040.15</v>
      </c>
      <c r="R14" s="79">
        <f t="shared" si="1"/>
        <v>166627.83</v>
      </c>
      <c r="S14" s="82">
        <f t="shared" si="2"/>
        <v>-3587.6799999999967</v>
      </c>
      <c r="T14" s="25">
        <f t="shared" si="4"/>
        <v>1249109.3799999997</v>
      </c>
      <c r="U14" s="107">
        <f t="shared" si="5"/>
        <v>1187706.7800000003</v>
      </c>
      <c r="V14" s="25">
        <f t="shared" si="6"/>
        <v>61402.59999999957</v>
      </c>
      <c r="W14" s="90"/>
      <c r="X14" s="9">
        <f t="shared" si="3"/>
        <v>1187706.7800000003</v>
      </c>
    </row>
    <row r="15" spans="1:24" ht="15">
      <c r="A15" s="51" t="s">
        <v>14</v>
      </c>
      <c r="B15" s="56">
        <v>1361392.7700000003</v>
      </c>
      <c r="C15" s="56">
        <v>1311935.2000000002</v>
      </c>
      <c r="D15" s="57">
        <v>49457.570000000065</v>
      </c>
      <c r="E15" s="9">
        <f>'2018(пеня)'!C41+'2018(пеня)'!D41+'2018(пеня)'!H41+'2018(пеня)'!L41+'2018(пеня)'!P41</f>
        <v>33872.1</v>
      </c>
      <c r="F15" s="62">
        <f>'2018(пеня)'!E41+'2018(пеня)'!I41+'2018(пеня)'!M41+'2018(пеня)'!Q41</f>
        <v>31692.059999999998</v>
      </c>
      <c r="G15" s="45">
        <f>'2018(пеня)'!C65+'2018(пеня)'!G65+'2018(пеня)'!K65+'2018(пеня)'!O65</f>
        <v>34671.25</v>
      </c>
      <c r="H15" s="71">
        <f>'2018(пеня)'!D65+'2018(пеня)'!H65+'2018(пеня)'!L65+'2018(пеня)'!P65</f>
        <v>27766.059999999998</v>
      </c>
      <c r="I15" s="73">
        <f>'2018(пеня)'!C89+'2018(пеня)'!G89+'2018(пеня)'!K89+'2018(пеня)'!O89</f>
        <v>34797.74</v>
      </c>
      <c r="J15" s="74">
        <f>'2018(пеня)'!D89+'2018(пеня)'!H89+'2018(пеня)'!L89+'2018(пеня)'!P89</f>
        <v>41577.939999999995</v>
      </c>
      <c r="K15" s="9">
        <f>'2018(пеня)'!C113+'2018(пеня)'!G113+'2018(пеня)'!K113+'2018(пеня)'!O113</f>
        <v>34745.32</v>
      </c>
      <c r="L15" s="62">
        <f>'2018(пеня)'!D113+'2018(пеня)'!H113+'2018(пеня)'!L113+'2018(пеня)'!P113</f>
        <v>32442.010000000002</v>
      </c>
      <c r="M15" s="21">
        <f>'2018(пеня)'!C137+'2018(пеня)'!G137+'2018(пеня)'!K137+'2018(пеня)'!O137</f>
        <v>34771.44</v>
      </c>
      <c r="N15" s="88">
        <f>'2018(пеня)'!D137+'2018(пеня)'!H137+'2018(пеня)'!L137+'2018(пеня)'!P137</f>
        <v>38424.71</v>
      </c>
      <c r="O15" s="21">
        <f>'2018(пеня)'!G161+'2018(пеня)'!K161+'2018(пеня)'!O161+'2018(пеня)'!C161</f>
        <v>34731.95</v>
      </c>
      <c r="P15" s="89">
        <f>'2018(пеня)'!D161+'2018(пеня)'!H161+'2018(пеня)'!L161+'2018(пеня)'!P161</f>
        <v>34503.76</v>
      </c>
      <c r="Q15" s="79">
        <f t="shared" si="0"/>
        <v>207589.8</v>
      </c>
      <c r="R15" s="79">
        <f t="shared" si="1"/>
        <v>206406.54</v>
      </c>
      <c r="S15" s="82">
        <f t="shared" si="2"/>
        <v>1183.260000000002</v>
      </c>
      <c r="T15" s="25">
        <f t="shared" si="4"/>
        <v>1568982.5700000003</v>
      </c>
      <c r="U15" s="107">
        <f t="shared" si="5"/>
        <v>1518341.7400000002</v>
      </c>
      <c r="V15" s="25">
        <f t="shared" si="6"/>
        <v>50640.83000000007</v>
      </c>
      <c r="W15" s="90">
        <v>859200</v>
      </c>
      <c r="X15" s="9">
        <f t="shared" si="3"/>
        <v>659141.7400000002</v>
      </c>
    </row>
    <row r="16" spans="1:24" ht="15">
      <c r="A16" s="154" t="s">
        <v>144</v>
      </c>
      <c r="B16" s="56">
        <v>0</v>
      </c>
      <c r="C16" s="56">
        <v>0</v>
      </c>
      <c r="D16" s="57">
        <v>0</v>
      </c>
      <c r="E16" s="9">
        <f>'2018(пеня)'!C42+'2018(пеня)'!D42+'2018(пеня)'!H42+'2018(пеня)'!L42+'2018(пеня)'!P42</f>
        <v>558.0899999999999</v>
      </c>
      <c r="F16" s="62">
        <v>498086.92</v>
      </c>
      <c r="G16" s="45">
        <f>'2018(пеня)'!C66+'2018(пеня)'!G66+'2018(пеня)'!K66+'2018(пеня)'!O66</f>
        <v>32229.43</v>
      </c>
      <c r="H16" s="71">
        <v>0</v>
      </c>
      <c r="I16" s="73">
        <f>'2018(пеня)'!C90+'2018(пеня)'!G90+'2018(пеня)'!K90+'2018(пеня)'!O90</f>
        <v>15317</v>
      </c>
      <c r="J16" s="74">
        <v>2374.41</v>
      </c>
      <c r="K16" s="9">
        <f>'2018(пеня)'!C114+'2018(пеня)'!G114+'2018(пеня)'!K114+'2018(пеня)'!O114</f>
        <v>146123.27</v>
      </c>
      <c r="L16" s="62">
        <v>24070.66</v>
      </c>
      <c r="M16" s="21">
        <f>'2018(пеня)'!C138+'2018(пеня)'!G138+'2018(пеня)'!K138+'2018(пеня)'!O138</f>
        <v>15363.32</v>
      </c>
      <c r="N16" s="88">
        <v>17993.74</v>
      </c>
      <c r="O16" s="21">
        <f>'2018(пеня)'!G162+'2018(пеня)'!K162+'2018(пеня)'!O162+'2018(пеня)'!C162</f>
        <v>15395.73</v>
      </c>
      <c r="P16" s="89">
        <v>70057</v>
      </c>
      <c r="Q16" s="79">
        <f t="shared" si="0"/>
        <v>224986.84</v>
      </c>
      <c r="R16" s="79">
        <f t="shared" si="1"/>
        <v>612582.73</v>
      </c>
      <c r="S16" s="82">
        <f t="shared" si="2"/>
        <v>-387595.88999999996</v>
      </c>
      <c r="T16" s="25">
        <f t="shared" si="4"/>
        <v>224986.84</v>
      </c>
      <c r="U16" s="107">
        <f t="shared" si="5"/>
        <v>612582.73</v>
      </c>
      <c r="V16" s="25">
        <f t="shared" si="6"/>
        <v>-387595.88999999996</v>
      </c>
      <c r="W16" s="90"/>
      <c r="X16" s="9">
        <f t="shared" si="3"/>
        <v>612582.73</v>
      </c>
    </row>
    <row r="17" spans="1:24" ht="15">
      <c r="A17" s="51" t="s">
        <v>15</v>
      </c>
      <c r="B17" s="56">
        <v>1453921.2300000004</v>
      </c>
      <c r="C17" s="56">
        <v>1322476.74</v>
      </c>
      <c r="D17" s="57">
        <v>131444.49000000046</v>
      </c>
      <c r="E17" s="9">
        <f>'2018(пеня)'!C43+'2018(пеня)'!D43+'2018(пеня)'!H43+'2018(пеня)'!L43+'2018(пеня)'!P43</f>
        <v>35167.33</v>
      </c>
      <c r="F17" s="62">
        <f>'2018(пеня)'!E43+'2018(пеня)'!I43+'2018(пеня)'!M43+'2018(пеня)'!Q43</f>
        <v>29927.36</v>
      </c>
      <c r="G17" s="45">
        <f>'2018(пеня)'!C67+'2018(пеня)'!G67+'2018(пеня)'!K67+'2018(пеня)'!O67</f>
        <v>35147.48</v>
      </c>
      <c r="H17" s="71">
        <f>'2018(пеня)'!D67+'2018(пеня)'!H67+'2018(пеня)'!L67+'2018(пеня)'!P67</f>
        <v>30903.489999999998</v>
      </c>
      <c r="I17" s="73">
        <f>'2018(пеня)'!C91+'2018(пеня)'!G91+'2018(пеня)'!K91+'2018(пеня)'!O91</f>
        <v>35194.450000000004</v>
      </c>
      <c r="J17" s="74">
        <f>'2018(пеня)'!D91+'2018(пеня)'!H91+'2018(пеня)'!L91+'2018(пеня)'!P91</f>
        <v>36854.51</v>
      </c>
      <c r="K17" s="9">
        <f>'2018(пеня)'!C115+'2018(пеня)'!G115+'2018(пеня)'!K115+'2018(пеня)'!O115</f>
        <v>35120.65</v>
      </c>
      <c r="L17" s="62">
        <f>'2018(пеня)'!D115+'2018(пеня)'!H115+'2018(пеня)'!L115+'2018(пеня)'!P115</f>
        <v>31441.269999999997</v>
      </c>
      <c r="M17" s="21">
        <f>'2018(пеня)'!C139+'2018(пеня)'!G139+'2018(пеня)'!K139+'2018(пеня)'!O139</f>
        <v>35122.69</v>
      </c>
      <c r="N17" s="88">
        <f>'2018(пеня)'!D139+'2018(пеня)'!H139+'2018(пеня)'!L139+'2018(пеня)'!P139</f>
        <v>32887.95</v>
      </c>
      <c r="O17" s="21">
        <f>'2018(пеня)'!G163+'2018(пеня)'!K163+'2018(пеня)'!O163+'2018(пеня)'!C163</f>
        <v>35114.450000000004</v>
      </c>
      <c r="P17" s="89">
        <f>'2018(пеня)'!D163+'2018(пеня)'!H163+'2018(пеня)'!L163+'2018(пеня)'!P163</f>
        <v>32930.299999999996</v>
      </c>
      <c r="Q17" s="79">
        <f t="shared" si="0"/>
        <v>210867.05000000002</v>
      </c>
      <c r="R17" s="79">
        <f t="shared" si="1"/>
        <v>194944.88</v>
      </c>
      <c r="S17" s="82">
        <f t="shared" si="2"/>
        <v>15922.170000000006</v>
      </c>
      <c r="T17" s="25">
        <f t="shared" si="4"/>
        <v>1664788.2800000005</v>
      </c>
      <c r="U17" s="107">
        <f t="shared" si="5"/>
        <v>1517421.62</v>
      </c>
      <c r="V17" s="25">
        <f t="shared" si="6"/>
        <v>147366.66000000047</v>
      </c>
      <c r="W17" s="90"/>
      <c r="X17" s="9">
        <f t="shared" si="3"/>
        <v>1517421.62</v>
      </c>
    </row>
    <row r="18" spans="1:24" ht="15">
      <c r="A18" s="154" t="s">
        <v>16</v>
      </c>
      <c r="B18" s="56">
        <v>1143102.8800000001</v>
      </c>
      <c r="C18" s="56">
        <v>1110897.4100000001</v>
      </c>
      <c r="D18" s="57">
        <v>32205.469999999972</v>
      </c>
      <c r="E18" s="9">
        <f>'2018(пеня)'!C44+'2018(пеня)'!D44+'2018(пеня)'!H44+'2018(пеня)'!L44+'2018(пеня)'!P44</f>
        <v>28528.43</v>
      </c>
      <c r="F18" s="62">
        <v>-1391.18</v>
      </c>
      <c r="G18" s="45">
        <f>'2018(пеня)'!C68+'2018(пеня)'!G68+'2018(пеня)'!K68+'2018(пеня)'!O68</f>
        <v>28528.55</v>
      </c>
      <c r="H18" s="71">
        <v>22691.31</v>
      </c>
      <c r="I18" s="73">
        <f>'2018(пеня)'!C92+'2018(пеня)'!G92+'2018(пеня)'!K92+'2018(пеня)'!O92</f>
        <v>28534.2</v>
      </c>
      <c r="J18" s="74">
        <v>27241.37</v>
      </c>
      <c r="K18" s="9">
        <f>'2018(пеня)'!C116+'2018(пеня)'!G116+'2018(пеня)'!K116+'2018(пеня)'!O116</f>
        <v>28533.71</v>
      </c>
      <c r="L18" s="62">
        <v>26166.06</v>
      </c>
      <c r="M18" s="21">
        <f>'2018(пеня)'!C140+'2018(пеня)'!G140+'2018(пеня)'!K140+'2018(пеня)'!O140</f>
        <v>28534.57</v>
      </c>
      <c r="N18" s="88">
        <v>25131.53</v>
      </c>
      <c r="O18" s="21">
        <f>'2018(пеня)'!G164+'2018(пеня)'!K164+'2018(пеня)'!O164+'2018(пеня)'!C164</f>
        <v>28542.42</v>
      </c>
      <c r="P18" s="89">
        <v>27395.35</v>
      </c>
      <c r="Q18" s="79">
        <f t="shared" si="0"/>
        <v>171201.88</v>
      </c>
      <c r="R18" s="79">
        <f t="shared" si="1"/>
        <v>127234.44</v>
      </c>
      <c r="S18" s="82">
        <f t="shared" si="2"/>
        <v>43967.439999999995</v>
      </c>
      <c r="T18" s="25">
        <f t="shared" si="4"/>
        <v>1314304.7600000002</v>
      </c>
      <c r="U18" s="107">
        <f t="shared" si="5"/>
        <v>1238131.85</v>
      </c>
      <c r="V18" s="25">
        <f t="shared" si="6"/>
        <v>76172.90999999997</v>
      </c>
      <c r="W18" s="90"/>
      <c r="X18" s="9">
        <f t="shared" si="3"/>
        <v>1238131.85</v>
      </c>
    </row>
    <row r="19" spans="1:24" ht="15">
      <c r="A19" s="51" t="s">
        <v>17</v>
      </c>
      <c r="B19" s="56">
        <v>1519117.43</v>
      </c>
      <c r="C19" s="56">
        <v>1475122.93</v>
      </c>
      <c r="D19" s="57">
        <v>43994.5</v>
      </c>
      <c r="E19" s="9">
        <f>'2018(пеня)'!C45+'2018(пеня)'!D45+'2018(пеня)'!H45+'2018(пеня)'!L45+'2018(пеня)'!P45</f>
        <v>37034.99</v>
      </c>
      <c r="F19" s="62">
        <f>'2018(пеня)'!E45+'2018(пеня)'!I45+'2018(пеня)'!M45+'2018(пеня)'!Q45</f>
        <v>31995.7</v>
      </c>
      <c r="G19" s="45">
        <f>'2018(пеня)'!C69+'2018(пеня)'!G69+'2018(пеня)'!K69+'2018(пеня)'!O69</f>
        <v>37761.88</v>
      </c>
      <c r="H19" s="71">
        <f>'2018(пеня)'!D69+'2018(пеня)'!H69+'2018(пеня)'!L69+'2018(пеня)'!P69</f>
        <v>42839.94</v>
      </c>
      <c r="I19" s="73">
        <f>'2018(пеня)'!C93+'2018(пеня)'!G93+'2018(пеня)'!K93+'2018(пеня)'!O93</f>
        <v>37764.32</v>
      </c>
      <c r="J19" s="74">
        <f>'2018(пеня)'!D93+'2018(пеня)'!H93+'2018(пеня)'!L93+'2018(пеня)'!P93</f>
        <v>33224.780000000006</v>
      </c>
      <c r="K19" s="9">
        <f>'2018(пеня)'!C117+'2018(пеня)'!G117+'2018(пеня)'!K117+'2018(пеня)'!O117</f>
        <v>37931.61</v>
      </c>
      <c r="L19" s="62">
        <f>'2018(пеня)'!D117+'2018(пеня)'!H117+'2018(пеня)'!L117+'2018(пеня)'!P117</f>
        <v>42579.909999999996</v>
      </c>
      <c r="M19" s="21">
        <f>'2018(пеня)'!C141+'2018(пеня)'!G141+'2018(пеня)'!K141+'2018(пеня)'!O141</f>
        <v>37963.909999999996</v>
      </c>
      <c r="N19" s="88">
        <f>'2018(пеня)'!D141+'2018(пеня)'!H141+'2018(пеня)'!L141+'2018(пеня)'!P141</f>
        <v>44137.11</v>
      </c>
      <c r="O19" s="21">
        <f>'2018(пеня)'!G165+'2018(пеня)'!K165+'2018(пеня)'!O165+'2018(пеня)'!C165</f>
        <v>37768.82</v>
      </c>
      <c r="P19" s="89">
        <f>'2018(пеня)'!D165+'2018(пеня)'!H165+'2018(пеня)'!L165+'2018(пеня)'!P165</f>
        <v>39437.31</v>
      </c>
      <c r="Q19" s="79">
        <f t="shared" si="0"/>
        <v>226225.53</v>
      </c>
      <c r="R19" s="79">
        <f t="shared" si="1"/>
        <v>234214.75</v>
      </c>
      <c r="S19" s="82">
        <f t="shared" si="2"/>
        <v>-7989.220000000016</v>
      </c>
      <c r="T19" s="25">
        <f t="shared" si="4"/>
        <v>1745342.96</v>
      </c>
      <c r="U19" s="107">
        <f t="shared" si="5"/>
        <v>1709337.68</v>
      </c>
      <c r="V19" s="25">
        <f t="shared" si="6"/>
        <v>36005.279999999984</v>
      </c>
      <c r="W19" s="90"/>
      <c r="X19" s="9">
        <f t="shared" si="3"/>
        <v>1709337.68</v>
      </c>
    </row>
    <row r="20" spans="1:24" ht="15">
      <c r="A20" s="51" t="s">
        <v>18</v>
      </c>
      <c r="B20" s="56">
        <v>3202175.9</v>
      </c>
      <c r="C20" s="56">
        <v>3064227.8500000006</v>
      </c>
      <c r="D20" s="57">
        <v>137948.04999999935</v>
      </c>
      <c r="E20" s="9">
        <f>'2018(пеня)'!C46+'2018(пеня)'!D46+'2018(пеня)'!H46+'2018(пеня)'!L46+'2018(пеня)'!P46</f>
        <v>80132.6</v>
      </c>
      <c r="F20" s="62">
        <f>'2018(пеня)'!E46+'2018(пеня)'!I46+'2018(пеня)'!M46+'2018(пеня)'!Q46</f>
        <v>76477.73</v>
      </c>
      <c r="G20" s="45">
        <f>'2018(пеня)'!C70+'2018(пеня)'!G70+'2018(пеня)'!K70+'2018(пеня)'!O70</f>
        <v>80857.65000000001</v>
      </c>
      <c r="H20" s="71">
        <f>'2018(пеня)'!D70+'2018(пеня)'!H70+'2018(пеня)'!L70+'2018(пеня)'!P70</f>
        <v>81164.42</v>
      </c>
      <c r="I20" s="73">
        <f>'2018(пеня)'!C94+'2018(пеня)'!G94+'2018(пеня)'!K94+'2018(пеня)'!O94</f>
        <v>80960.31</v>
      </c>
      <c r="J20" s="74">
        <f>'2018(пеня)'!D94+'2018(пеня)'!H94+'2018(пеня)'!L94+'2018(пеня)'!P94</f>
        <v>84296.02</v>
      </c>
      <c r="K20" s="9">
        <f>'2018(пеня)'!C118+'2018(пеня)'!G118+'2018(пеня)'!K118+'2018(пеня)'!O118</f>
        <v>80799.23000000001</v>
      </c>
      <c r="L20" s="62">
        <f>'2018(пеня)'!D118+'2018(пеня)'!H118+'2018(пеня)'!L118+'2018(пеня)'!P118</f>
        <v>74966.40000000001</v>
      </c>
      <c r="M20" s="21">
        <f>'2018(пеня)'!C142+'2018(пеня)'!G142+'2018(пеня)'!K142+'2018(пеня)'!O142</f>
        <v>80830.48000000001</v>
      </c>
      <c r="N20" s="88">
        <f>'2018(пеня)'!D142+'2018(пеня)'!H142+'2018(пеня)'!L142+'2018(пеня)'!P142</f>
        <v>80141.40000000001</v>
      </c>
      <c r="O20" s="21">
        <f>'2018(пеня)'!G166+'2018(пеня)'!K166+'2018(пеня)'!O166+'2018(пеня)'!C166</f>
        <v>81055.04000000001</v>
      </c>
      <c r="P20" s="89">
        <f>'2018(пеня)'!D166+'2018(пеня)'!H166+'2018(пеня)'!L166+'2018(пеня)'!P166</f>
        <v>82960.15</v>
      </c>
      <c r="Q20" s="79">
        <f t="shared" si="0"/>
        <v>484635.31000000006</v>
      </c>
      <c r="R20" s="79">
        <f t="shared" si="1"/>
        <v>480006.12</v>
      </c>
      <c r="S20" s="82">
        <f t="shared" si="2"/>
        <v>4629.190000000031</v>
      </c>
      <c r="T20" s="25">
        <f t="shared" si="4"/>
        <v>3686811.21</v>
      </c>
      <c r="U20" s="107">
        <f t="shared" si="5"/>
        <v>3544233.9700000007</v>
      </c>
      <c r="V20" s="25">
        <f t="shared" si="6"/>
        <v>142577.23999999938</v>
      </c>
      <c r="W20" s="90"/>
      <c r="X20" s="9">
        <f t="shared" si="3"/>
        <v>3544233.9700000007</v>
      </c>
    </row>
    <row r="21" spans="1:24" ht="15" customHeight="1">
      <c r="A21" s="154" t="s">
        <v>143</v>
      </c>
      <c r="B21" s="56">
        <v>0</v>
      </c>
      <c r="C21" s="56">
        <v>0</v>
      </c>
      <c r="D21" s="57">
        <v>0</v>
      </c>
      <c r="E21" s="9">
        <f>'2018(пеня)'!C47+'2018(пеня)'!D47+'2018(пеня)'!H47+'2018(пеня)'!L47+'2018(пеня)'!P47</f>
        <v>0</v>
      </c>
      <c r="F21" s="62">
        <v>1221351.53</v>
      </c>
      <c r="G21" s="45">
        <f>'2018(пеня)'!C71+'2018(пеня)'!G71+'2018(пеня)'!K71+'2018(пеня)'!O71</f>
        <v>33250.08</v>
      </c>
      <c r="H21" s="71">
        <v>0</v>
      </c>
      <c r="I21" s="73">
        <f>'2018(пеня)'!C95+'2018(пеня)'!G95+'2018(пеня)'!K95+'2018(пеня)'!O95</f>
        <v>33871.770000000004</v>
      </c>
      <c r="J21" s="74">
        <v>9496.07</v>
      </c>
      <c r="K21" s="9">
        <f>'2018(пеня)'!C119+'2018(пеня)'!G119+'2018(пеня)'!K119+'2018(пеня)'!O119</f>
        <v>218918.24</v>
      </c>
      <c r="L21" s="62">
        <v>57085.6</v>
      </c>
      <c r="M21" s="21">
        <f>'2018(пеня)'!C143+'2018(пеня)'!G143+'2018(пеня)'!K143+'2018(пеня)'!O143</f>
        <v>33986.48</v>
      </c>
      <c r="N21" s="88">
        <v>51824.9</v>
      </c>
      <c r="O21" s="21">
        <f>'2018(пеня)'!G167+'2018(пеня)'!K167+'2018(пеня)'!O167+'2018(пеня)'!C167</f>
        <v>34052.840000000004</v>
      </c>
      <c r="P21" s="89">
        <v>114230.97</v>
      </c>
      <c r="Q21" s="79">
        <f t="shared" si="0"/>
        <v>354079.41</v>
      </c>
      <c r="R21" s="79">
        <f t="shared" si="1"/>
        <v>1453989.07</v>
      </c>
      <c r="S21" s="82">
        <f t="shared" si="2"/>
        <v>-1099909.6600000001</v>
      </c>
      <c r="T21" s="25">
        <f t="shared" si="4"/>
        <v>354079.41</v>
      </c>
      <c r="U21" s="107">
        <f t="shared" si="5"/>
        <v>1453989.07</v>
      </c>
      <c r="V21" s="25">
        <f t="shared" si="6"/>
        <v>-1099909.6600000001</v>
      </c>
      <c r="W21" s="90"/>
      <c r="X21" s="9">
        <f t="shared" si="3"/>
        <v>1453989.07</v>
      </c>
    </row>
    <row r="22" spans="1:24" ht="15" customHeight="1">
      <c r="A22" s="154" t="s">
        <v>100</v>
      </c>
      <c r="B22" s="56">
        <v>2513183.6999999997</v>
      </c>
      <c r="C22" s="56">
        <v>2441355.5900000003</v>
      </c>
      <c r="D22" s="57">
        <v>71828.1099999994</v>
      </c>
      <c r="E22" s="9">
        <f>'2018(пеня)'!C48+'2018(пеня)'!D48+'2018(пеня)'!H48+'2018(пеня)'!L48+'2018(пеня)'!P48</f>
        <v>536845.89</v>
      </c>
      <c r="F22" s="62">
        <v>0</v>
      </c>
      <c r="G22" s="45">
        <f>'2018(пеня)'!C72+'2018(пеня)'!G72+'2018(пеня)'!K72+'2018(пеня)'!O72</f>
        <v>138185.66000000003</v>
      </c>
      <c r="H22" s="71">
        <v>80411.84</v>
      </c>
      <c r="I22" s="73">
        <f>'2018(пеня)'!C96+'2018(пеня)'!G96+'2018(пеня)'!K96+'2018(пеня)'!O96</f>
        <v>76238.65000000001</v>
      </c>
      <c r="J22" s="74">
        <v>202604.69</v>
      </c>
      <c r="K22" s="9">
        <f>'2018(пеня)'!C120+'2018(пеня)'!G120+'2018(пеня)'!K120+'2018(пеня)'!O120</f>
        <v>74360.14999999998</v>
      </c>
      <c r="L22" s="62">
        <v>244421.79</v>
      </c>
      <c r="M22" s="21">
        <f>'2018(пеня)'!C144+'2018(пеня)'!G144+'2018(пеня)'!K144+'2018(пеня)'!O144</f>
        <v>76176.71</v>
      </c>
      <c r="N22" s="88">
        <v>102213.7</v>
      </c>
      <c r="O22" s="21">
        <f>'2018(пеня)'!G168+'2018(пеня)'!K168+'2018(пеня)'!O168+'2018(пеня)'!C168</f>
        <v>76744.91</v>
      </c>
      <c r="P22" s="89">
        <v>90161.72</v>
      </c>
      <c r="Q22" s="79">
        <f t="shared" si="0"/>
        <v>978551.9700000001</v>
      </c>
      <c r="R22" s="79">
        <f t="shared" si="1"/>
        <v>719813.74</v>
      </c>
      <c r="S22" s="82">
        <f t="shared" si="2"/>
        <v>258738.22999999995</v>
      </c>
      <c r="T22" s="25">
        <f t="shared" si="4"/>
        <v>3491735.67</v>
      </c>
      <c r="U22" s="107">
        <f t="shared" si="5"/>
        <v>3161169.33</v>
      </c>
      <c r="V22" s="25">
        <f t="shared" si="6"/>
        <v>330566.3399999994</v>
      </c>
      <c r="W22" s="90"/>
      <c r="X22" s="9">
        <f t="shared" si="3"/>
        <v>3161169.33</v>
      </c>
    </row>
    <row r="23" spans="1:24" ht="15">
      <c r="A23" s="51" t="s">
        <v>19</v>
      </c>
      <c r="B23" s="56">
        <v>2172946.86</v>
      </c>
      <c r="C23" s="56">
        <v>2091929.01</v>
      </c>
      <c r="D23" s="57">
        <v>81017.84999999986</v>
      </c>
      <c r="E23" s="9">
        <f>'2018(пеня)'!C49+'2018(пеня)'!D49+'2018(пеня)'!H49+'2018(пеня)'!L49+'2018(пеня)'!P49</f>
        <v>53127.71</v>
      </c>
      <c r="F23" s="62">
        <f>'2018(пеня)'!E49+'2018(пеня)'!I49+'2018(пеня)'!M49+'2018(пеня)'!Q49</f>
        <v>50411.71000000001</v>
      </c>
      <c r="G23" s="45">
        <f>'2018(пеня)'!C73+'2018(пеня)'!G73+'2018(пеня)'!K73+'2018(пеня)'!O73</f>
        <v>54305.979999999996</v>
      </c>
      <c r="H23" s="71">
        <f>'2018(пеня)'!D73+'2018(пеня)'!H73+'2018(пеня)'!L73+'2018(пеня)'!P73</f>
        <v>59248.95</v>
      </c>
      <c r="I23" s="73">
        <f>'2018(пеня)'!C97+'2018(пеня)'!G97+'2018(пеня)'!K97+'2018(пеня)'!O97</f>
        <v>54171.62</v>
      </c>
      <c r="J23" s="74">
        <f>'2018(пеня)'!D97+'2018(пеня)'!H97+'2018(пеня)'!L97+'2018(пеня)'!P97</f>
        <v>51309.49</v>
      </c>
      <c r="K23" s="9">
        <f>'2018(пеня)'!C121+'2018(пеня)'!G121+'2018(пеня)'!K121+'2018(пеня)'!O121</f>
        <v>53342.56</v>
      </c>
      <c r="L23" s="62">
        <f>'2018(пеня)'!D121+'2018(пеня)'!H121+'2018(пеня)'!L121+'2018(пеня)'!P121</f>
        <v>58409.119999999995</v>
      </c>
      <c r="M23" s="21">
        <f>'2018(пеня)'!C145+'2018(пеня)'!G145+'2018(пеня)'!K145+'2018(пеня)'!O145</f>
        <v>53847.49999999999</v>
      </c>
      <c r="N23" s="88">
        <f>'2018(пеня)'!D145+'2018(пеня)'!H145+'2018(пеня)'!L145+'2018(пеня)'!P145</f>
        <v>49725.81</v>
      </c>
      <c r="O23" s="21">
        <f>'2018(пеня)'!G169+'2018(пеня)'!K169+'2018(пеня)'!O169+'2018(пеня)'!C169</f>
        <v>53923.979999999996</v>
      </c>
      <c r="P23" s="89">
        <f>'2018(пеня)'!D169+'2018(пеня)'!H169+'2018(пеня)'!L169+'2018(пеня)'!P169</f>
        <v>55693.08</v>
      </c>
      <c r="Q23" s="79">
        <f t="shared" si="0"/>
        <v>322719.35</v>
      </c>
      <c r="R23" s="79">
        <f t="shared" si="1"/>
        <v>324798.16</v>
      </c>
      <c r="S23" s="82">
        <f t="shared" si="2"/>
        <v>-2078.810000000027</v>
      </c>
      <c r="T23" s="25">
        <f t="shared" si="4"/>
        <v>2495666.21</v>
      </c>
      <c r="U23" s="107">
        <f t="shared" si="5"/>
        <v>2416727.17</v>
      </c>
      <c r="V23" s="25">
        <f t="shared" si="6"/>
        <v>78939.03999999983</v>
      </c>
      <c r="W23" s="90">
        <v>207400</v>
      </c>
      <c r="X23" s="9">
        <f t="shared" si="3"/>
        <v>2209327.17</v>
      </c>
    </row>
    <row r="24" spans="1:24" ht="15">
      <c r="A24" s="51" t="s">
        <v>20</v>
      </c>
      <c r="B24" s="56">
        <v>1392145</v>
      </c>
      <c r="C24" s="56">
        <v>1334055.67</v>
      </c>
      <c r="D24" s="57">
        <v>58089.330000000075</v>
      </c>
      <c r="E24" s="9">
        <f>'2018(пеня)'!C50+'2018(пеня)'!D50+'2018(пеня)'!H50+'2018(пеня)'!L50+'2018(пеня)'!P50</f>
        <v>34363.630000000005</v>
      </c>
      <c r="F24" s="62">
        <f>'2018(пеня)'!E50+'2018(пеня)'!I50+'2018(пеня)'!M50+'2018(пеня)'!Q50</f>
        <v>35578.740000000005</v>
      </c>
      <c r="G24" s="45">
        <f>'2018(пеня)'!C74+'2018(пеня)'!G74+'2018(пеня)'!K74+'2018(пеня)'!O74</f>
        <v>35071.91</v>
      </c>
      <c r="H24" s="71">
        <f>'2018(пеня)'!D74+'2018(пеня)'!H74+'2018(пеня)'!L74+'2018(пеня)'!P74</f>
        <v>37234.579999999994</v>
      </c>
      <c r="I24" s="73">
        <f>'2018(пеня)'!C98+'2018(пеня)'!G98+'2018(пеня)'!K98+'2018(пеня)'!O98</f>
        <v>34966.060000000005</v>
      </c>
      <c r="J24" s="74">
        <f>'2018(пеня)'!D98+'2018(пеня)'!H98+'2018(пеня)'!L98+'2018(пеня)'!P98</f>
        <v>36040.549999999996</v>
      </c>
      <c r="K24" s="9">
        <f>'2018(пеня)'!C122+'2018(пеня)'!G122+'2018(пеня)'!K122+'2018(пеня)'!O122</f>
        <v>35051.15</v>
      </c>
      <c r="L24" s="62">
        <f>'2018(пеня)'!D122+'2018(пеня)'!H122+'2018(пеня)'!L122+'2018(пеня)'!P122</f>
        <v>33462.93</v>
      </c>
      <c r="M24" s="21">
        <f>'2018(пеня)'!C146+'2018(пеня)'!G146+'2018(пеня)'!K146+'2018(пеня)'!O146</f>
        <v>34986.4</v>
      </c>
      <c r="N24" s="88">
        <f>'2018(пеня)'!D146+'2018(пеня)'!H146+'2018(пеня)'!L146+'2018(пеня)'!P146</f>
        <v>34733.21</v>
      </c>
      <c r="O24" s="21">
        <f>'2018(пеня)'!G170+'2018(пеня)'!K170+'2018(пеня)'!O170+'2018(пеня)'!C170</f>
        <v>35023.780000000006</v>
      </c>
      <c r="P24" s="89">
        <f>'2018(пеня)'!D170+'2018(пеня)'!H170+'2018(пеня)'!L170+'2018(пеня)'!P170</f>
        <v>34809.3</v>
      </c>
      <c r="Q24" s="79">
        <f t="shared" si="0"/>
        <v>209462.93</v>
      </c>
      <c r="R24" s="79">
        <f t="shared" si="1"/>
        <v>211859.31</v>
      </c>
      <c r="S24" s="82">
        <f t="shared" si="2"/>
        <v>-2396.3799999999974</v>
      </c>
      <c r="T24" s="25">
        <f t="shared" si="4"/>
        <v>1601607.93</v>
      </c>
      <c r="U24" s="107">
        <f t="shared" si="5"/>
        <v>1545914.98</v>
      </c>
      <c r="V24" s="25">
        <f t="shared" si="6"/>
        <v>55692.95000000008</v>
      </c>
      <c r="W24" s="90"/>
      <c r="X24" s="9">
        <f>U24-W24</f>
        <v>1545914.98</v>
      </c>
    </row>
    <row r="25" spans="1:24" ht="15">
      <c r="A25" s="53" t="s">
        <v>21</v>
      </c>
      <c r="B25" s="60">
        <f aca="true" t="shared" si="7" ref="B25:X25">SUM(B6:B24)</f>
        <v>24108907.52</v>
      </c>
      <c r="C25" s="60">
        <f t="shared" si="7"/>
        <v>23115147.630000003</v>
      </c>
      <c r="D25" s="60">
        <f t="shared" si="7"/>
        <v>993759.8899999982</v>
      </c>
      <c r="E25" s="61">
        <f t="shared" si="7"/>
        <v>1853456.5199999996</v>
      </c>
      <c r="F25" s="61">
        <f t="shared" si="7"/>
        <v>2093834.13</v>
      </c>
      <c r="G25" s="70">
        <f t="shared" si="7"/>
        <v>820842.0399999999</v>
      </c>
      <c r="H25" s="70">
        <f t="shared" si="7"/>
        <v>593117.8899999999</v>
      </c>
      <c r="I25" s="75">
        <f t="shared" si="7"/>
        <v>696205.8500000001</v>
      </c>
      <c r="J25" s="75">
        <f t="shared" si="7"/>
        <v>833767.77</v>
      </c>
      <c r="K25" s="61">
        <f t="shared" si="7"/>
        <v>1330234.0299999998</v>
      </c>
      <c r="L25" s="63">
        <f t="shared" si="7"/>
        <v>1158149.9200000002</v>
      </c>
      <c r="M25" s="76">
        <f t="shared" si="7"/>
        <v>696384.9299999999</v>
      </c>
      <c r="N25" s="76">
        <f t="shared" si="7"/>
        <v>813076.55</v>
      </c>
      <c r="O25" s="21">
        <f>'2018(пеня)'!G171+'2018(пеня)'!K171+'2018(пеня)'!O171+'2018(пеня)'!C171</f>
        <v>697594.98</v>
      </c>
      <c r="P25" s="89">
        <f>'2018(пеня)'!D171+'2018(пеня)'!H171+'2018(пеня)'!L171+'2018(пеня)'!P171</f>
        <v>792537.9000000001</v>
      </c>
      <c r="Q25" s="80">
        <f t="shared" si="7"/>
        <v>6094718.349999999</v>
      </c>
      <c r="R25" s="80">
        <f t="shared" si="7"/>
        <v>6464510.94</v>
      </c>
      <c r="S25" s="83">
        <f t="shared" si="7"/>
        <v>-369792.5900000002</v>
      </c>
      <c r="T25" s="77">
        <f t="shared" si="7"/>
        <v>30203625.870000005</v>
      </c>
      <c r="U25" s="72">
        <f t="shared" si="7"/>
        <v>29579658.570000004</v>
      </c>
      <c r="V25" s="77">
        <f t="shared" si="7"/>
        <v>623967.2999999983</v>
      </c>
      <c r="W25" s="70">
        <f t="shared" si="7"/>
        <v>1342601</v>
      </c>
      <c r="X25" s="9">
        <f t="shared" si="7"/>
        <v>28237057.570000004</v>
      </c>
    </row>
    <row r="26" ht="15">
      <c r="U26" t="s">
        <v>47</v>
      </c>
    </row>
    <row r="27" ht="15">
      <c r="D27" t="s">
        <v>235</v>
      </c>
    </row>
    <row r="28" spans="22:29" ht="18.75">
      <c r="V28" s="124"/>
      <c r="AB28" s="253"/>
      <c r="AC28" s="252"/>
    </row>
    <row r="29" spans="1:30" ht="30" customHeight="1">
      <c r="A29" s="51" t="s">
        <v>1</v>
      </c>
      <c r="B29" s="374" t="s">
        <v>210</v>
      </c>
      <c r="C29" s="375"/>
      <c r="D29" s="376"/>
      <c r="E29" s="369" t="s">
        <v>51</v>
      </c>
      <c r="F29" s="370"/>
      <c r="G29" s="371" t="s">
        <v>52</v>
      </c>
      <c r="H29" s="372"/>
      <c r="I29" s="361" t="s">
        <v>53</v>
      </c>
      <c r="J29" s="362"/>
      <c r="K29" s="377" t="s">
        <v>54</v>
      </c>
      <c r="L29" s="378"/>
      <c r="M29" s="363" t="s">
        <v>55</v>
      </c>
      <c r="N29" s="364"/>
      <c r="O29" s="363" t="s">
        <v>56</v>
      </c>
      <c r="P29" s="368"/>
      <c r="Q29" s="365" t="s">
        <v>171</v>
      </c>
      <c r="R29" s="366"/>
      <c r="S29" s="367"/>
      <c r="T29" s="358" t="s">
        <v>173</v>
      </c>
      <c r="U29" s="359"/>
      <c r="V29" s="359"/>
      <c r="W29" s="359"/>
      <c r="X29" s="360"/>
      <c r="Y29" s="169" t="s">
        <v>175</v>
      </c>
      <c r="Z29" s="169"/>
      <c r="AA29" s="250" t="s">
        <v>240</v>
      </c>
      <c r="AB29" s="251"/>
      <c r="AC29" s="251"/>
      <c r="AD29" s="251"/>
    </row>
    <row r="30" spans="1:29" ht="15">
      <c r="A30" s="53"/>
      <c r="B30" s="54" t="s">
        <v>5</v>
      </c>
      <c r="C30" s="54" t="s">
        <v>6</v>
      </c>
      <c r="D30" s="55" t="s">
        <v>40</v>
      </c>
      <c r="E30" s="58" t="s">
        <v>39</v>
      </c>
      <c r="F30" s="59" t="s">
        <v>6</v>
      </c>
      <c r="G30" s="64" t="s">
        <v>39</v>
      </c>
      <c r="H30" s="65" t="s">
        <v>6</v>
      </c>
      <c r="I30" s="66" t="s">
        <v>39</v>
      </c>
      <c r="J30" s="67" t="s">
        <v>6</v>
      </c>
      <c r="K30" s="58" t="s">
        <v>39</v>
      </c>
      <c r="L30" s="59" t="s">
        <v>6</v>
      </c>
      <c r="M30" s="68" t="s">
        <v>39</v>
      </c>
      <c r="N30" s="87" t="s">
        <v>6</v>
      </c>
      <c r="O30" s="68" t="s">
        <v>39</v>
      </c>
      <c r="P30" s="87" t="s">
        <v>6</v>
      </c>
      <c r="Q30" s="78" t="s">
        <v>42</v>
      </c>
      <c r="R30" s="78" t="s">
        <v>27</v>
      </c>
      <c r="S30" s="81" t="s">
        <v>43</v>
      </c>
      <c r="T30" s="69" t="s">
        <v>39</v>
      </c>
      <c r="U30" s="65" t="s">
        <v>6</v>
      </c>
      <c r="V30" s="69" t="s">
        <v>40</v>
      </c>
      <c r="W30" s="91" t="s">
        <v>49</v>
      </c>
      <c r="X30" s="92" t="s">
        <v>50</v>
      </c>
      <c r="Y30" s="92" t="s">
        <v>175</v>
      </c>
      <c r="Z30" s="92" t="s">
        <v>176</v>
      </c>
      <c r="AA30" s="102"/>
      <c r="AB30" s="102"/>
      <c r="AC30" s="102"/>
    </row>
    <row r="31" spans="1:30" ht="15">
      <c r="A31" s="299" t="s">
        <v>98</v>
      </c>
      <c r="B31" s="193">
        <f aca="true" t="shared" si="8" ref="B31:D48">T6</f>
        <v>803672.42</v>
      </c>
      <c r="C31" s="193">
        <f t="shared" si="8"/>
        <v>713061.12</v>
      </c>
      <c r="D31" s="260">
        <f t="shared" si="8"/>
        <v>90611.30000000005</v>
      </c>
      <c r="E31" s="193">
        <f>'2018(пеня)'!C177+'2018(пеня)'!G177+'2018(пеня)'!K177+'2018(пеня)'!O177</f>
        <v>19109.309999999998</v>
      </c>
      <c r="F31" s="261">
        <v>48388.53</v>
      </c>
      <c r="G31" s="193">
        <f>'2018(пеня)'!C202+'2018(пеня)'!G202+'2018(пеня)'!K202+'2018(пеня)'!O202</f>
        <v>19091.44</v>
      </c>
      <c r="H31" s="261">
        <v>15233.19</v>
      </c>
      <c r="I31" s="193">
        <f>'2018(пеня)'!C227+'2018(пеня)'!G227+'2018(пеня)'!K227+'2018(пеня)'!O227</f>
        <v>19046.940000000002</v>
      </c>
      <c r="J31" s="261">
        <v>0</v>
      </c>
      <c r="K31" s="193">
        <f>'2018(пеня)'!C254+'2018(пеня)'!G254+'2018(пеня)'!K254+'2018(пеня)'!O254</f>
        <v>19106.94</v>
      </c>
      <c r="L31" s="261">
        <v>32740.1</v>
      </c>
      <c r="M31" s="193">
        <f>'2018(пеня)'!C279+'2018(пеня)'!G279+'2018(пеня)'!K279+'2018(пеня)'!O279</f>
        <v>19341.510000000002</v>
      </c>
      <c r="N31" s="261">
        <f>'2018(пеня)'!D279+'2018(пеня)'!H279+'2018(пеня)'!L279+'2018(пеня)'!P279</f>
        <v>28290.39</v>
      </c>
      <c r="O31" s="193">
        <f>'2018(пеня)'!C304+'2018(пеня)'!G304+'2018(пеня)'!K304+'2018(пеня)'!O304</f>
        <v>19104.57</v>
      </c>
      <c r="P31" s="260">
        <f>'2018(пеня)'!D304+'2018(пеня)'!H304+'2018(пеня)'!L304+'2018(пеня)'!P304</f>
        <v>26701.59</v>
      </c>
      <c r="Q31" s="260">
        <f>Q6+E31+G31+I31+K31+M31+O31</f>
        <v>406615.62000000005</v>
      </c>
      <c r="R31" s="260">
        <f>R6+F31+H31+J31+L31+N31+P31</f>
        <v>376293.24000000005</v>
      </c>
      <c r="S31" s="260">
        <f>Q31-R31</f>
        <v>30322.380000000005</v>
      </c>
      <c r="T31" s="193">
        <f>B31+E31+G31+I31+K31+M31+O31</f>
        <v>918473.1299999998</v>
      </c>
      <c r="U31" s="261">
        <f>C31+F31+H31+J31+L31+N31+P31</f>
        <v>864414.9199999999</v>
      </c>
      <c r="V31" s="193">
        <f>T31-U31</f>
        <v>54058.209999999846</v>
      </c>
      <c r="W31" s="262">
        <v>505000</v>
      </c>
      <c r="X31" s="193">
        <v>333551.1</v>
      </c>
      <c r="Y31" s="193"/>
      <c r="Z31" s="356">
        <f>X31+Y31</f>
        <v>333551.1</v>
      </c>
      <c r="AA31" s="263">
        <f>U31/T31*100</f>
        <v>94.11433952346545</v>
      </c>
      <c r="AB31" s="259"/>
      <c r="AC31" s="193"/>
      <c r="AD31" s="98"/>
    </row>
    <row r="32" spans="1:30" ht="15">
      <c r="A32" s="300" t="s">
        <v>104</v>
      </c>
      <c r="B32" s="159">
        <f t="shared" si="8"/>
        <v>1406665.18</v>
      </c>
      <c r="C32" s="159">
        <f t="shared" si="8"/>
        <v>1178548.5699999998</v>
      </c>
      <c r="D32" s="264">
        <f t="shared" si="8"/>
        <v>228116.61</v>
      </c>
      <c r="E32" s="159">
        <f>'2018(пеня)'!C178+'2018(пеня)'!G178+'2018(пеня)'!K178+'2018(пеня)'!O178</f>
        <v>30752.15</v>
      </c>
      <c r="F32" s="265">
        <v>40809.93</v>
      </c>
      <c r="G32" s="159">
        <f>'2018(пеня)'!C203+'2018(пеня)'!G203+'2018(пеня)'!K203+'2018(пеня)'!O203</f>
        <v>31056.95</v>
      </c>
      <c r="H32" s="265">
        <v>65797.14</v>
      </c>
      <c r="I32" s="159">
        <f>'2018(пеня)'!C228+'2018(пеня)'!G228+'2018(пеня)'!K228+'2018(пеня)'!O228</f>
        <v>30525.12</v>
      </c>
      <c r="J32" s="265">
        <v>0</v>
      </c>
      <c r="K32" s="159">
        <f>'2018(пеня)'!C255+'2018(пеня)'!G255+'2018(пеня)'!K255+'2018(пеня)'!O255</f>
        <v>30419.28</v>
      </c>
      <c r="L32" s="265">
        <v>124208.4</v>
      </c>
      <c r="M32" s="193">
        <f>'2018(пеня)'!C280+'2018(пеня)'!G280+'2018(пеня)'!K280+'2018(пеня)'!O280</f>
        <v>31009.71</v>
      </c>
      <c r="N32" s="265">
        <f>'2018(пеня)'!D280+'2018(пеня)'!H280+'2018(пеня)'!L280+'2018(пеня)'!P280</f>
        <v>43894</v>
      </c>
      <c r="O32" s="159">
        <f>'2018(пеня)'!C305+'2018(пеня)'!G305+'2018(пеня)'!K305+'2018(пеня)'!O305</f>
        <v>30427.34</v>
      </c>
      <c r="P32" s="264">
        <f>'2018(пеня)'!D305+'2018(пеня)'!H305+'2018(пеня)'!L305+'2018(пеня)'!P305</f>
        <v>36860.51</v>
      </c>
      <c r="Q32" s="264">
        <f aca="true" t="shared" si="9" ref="Q32:Q49">Q7+E32+G32+I32+K32+M32+O32</f>
        <v>685099.5099999999</v>
      </c>
      <c r="R32" s="264">
        <f aca="true" t="shared" si="10" ref="R32:R49">R7+F32+H32+J32+L32+N32+P32</f>
        <v>584362.33</v>
      </c>
      <c r="S32" s="264">
        <f aca="true" t="shared" si="11" ref="S32:S49">Q32-R32</f>
        <v>100737.17999999993</v>
      </c>
      <c r="T32" s="193">
        <f aca="true" t="shared" si="12" ref="T32:T49">B32+E32+G32+I32+K32+M32+O32</f>
        <v>1590855.73</v>
      </c>
      <c r="U32" s="265">
        <f aca="true" t="shared" si="13" ref="U32:U47">C32+F32+H32+J32+L32+N32+P32</f>
        <v>1490118.5499999996</v>
      </c>
      <c r="V32" s="159">
        <f>T32-U32</f>
        <v>100737.1800000004</v>
      </c>
      <c r="W32" s="266">
        <v>722339.37</v>
      </c>
      <c r="X32" s="159">
        <v>762742.31</v>
      </c>
      <c r="Y32" s="159"/>
      <c r="Z32" s="159">
        <f aca="true" t="shared" si="14" ref="Z32:Z49">X32+Y32</f>
        <v>762742.31</v>
      </c>
      <c r="AA32" s="267">
        <f>U32/T32*100</f>
        <v>93.6677362943527</v>
      </c>
      <c r="AB32" s="268"/>
      <c r="AC32" s="193"/>
      <c r="AD32" s="98"/>
    </row>
    <row r="33" spans="1:30" ht="15">
      <c r="A33" s="299" t="s">
        <v>8</v>
      </c>
      <c r="B33" s="193">
        <f t="shared" si="8"/>
        <v>1392885.4300000002</v>
      </c>
      <c r="C33" s="193">
        <f t="shared" si="8"/>
        <v>1319284.9200000002</v>
      </c>
      <c r="D33" s="260">
        <f t="shared" si="8"/>
        <v>73600.50999999985</v>
      </c>
      <c r="E33" s="193">
        <f>'2018(пеня)'!C179+'2018(пеня)'!G179+'2018(пеня)'!K179+'2018(пеня)'!O179</f>
        <v>30331.4</v>
      </c>
      <c r="F33" s="261">
        <f>'2018(пеня)'!D179+'2018(пеня)'!H179+'2018(пеня)'!L179+'2018(пеня)'!P179</f>
        <v>32202.320000000003</v>
      </c>
      <c r="G33" s="193">
        <f>'2018(пеня)'!C204+'2018(пеня)'!G204+'2018(пеня)'!K204+'2018(пеня)'!O204</f>
        <v>30242.38</v>
      </c>
      <c r="H33" s="261">
        <f>'2018(пеня)'!D204+'2018(пеня)'!H204+'2018(пеня)'!L204+'2018(пеня)'!P204</f>
        <v>28310.64</v>
      </c>
      <c r="I33" s="193">
        <f>'2018(пеня)'!C229+'2018(пеня)'!G229+'2018(пеня)'!K229+'2018(пеня)'!O229</f>
        <v>30224.94</v>
      </c>
      <c r="J33" s="261">
        <v>0</v>
      </c>
      <c r="K33" s="193">
        <f>'2018(пеня)'!C256+'2018(пеня)'!G256+'2018(пеня)'!K256+'2018(пеня)'!O256</f>
        <v>30232.33</v>
      </c>
      <c r="L33" s="261">
        <v>62262.63</v>
      </c>
      <c r="M33" s="193">
        <f>'2018(пеня)'!C281+'2018(пеня)'!G281+'2018(пеня)'!K281+'2018(пеня)'!O281</f>
        <v>30243.56</v>
      </c>
      <c r="N33" s="261">
        <f>'2018(пеня)'!D281+'2018(пеня)'!H281+'2018(пеня)'!L281+'2018(пеня)'!P281</f>
        <v>31109.370000000003</v>
      </c>
      <c r="O33" s="193">
        <f>'2018(пеня)'!C306+'2018(пеня)'!G306+'2018(пеня)'!K306+'2018(пеня)'!O306</f>
        <v>30253.73</v>
      </c>
      <c r="P33" s="260">
        <f>'2018(пеня)'!D306+'2018(пеня)'!H306+'2018(пеня)'!L306+'2018(пеня)'!P306</f>
        <v>32956.82000000001</v>
      </c>
      <c r="Q33" s="260">
        <f t="shared" si="9"/>
        <v>362094.96</v>
      </c>
      <c r="R33" s="260">
        <f t="shared" si="10"/>
        <v>355058.47000000003</v>
      </c>
      <c r="S33" s="260">
        <f t="shared" si="11"/>
        <v>7036.489999999991</v>
      </c>
      <c r="T33" s="193">
        <f t="shared" si="12"/>
        <v>1574413.77</v>
      </c>
      <c r="U33" s="261">
        <f t="shared" si="13"/>
        <v>1506126.7000000002</v>
      </c>
      <c r="V33" s="193">
        <f>T33-U33</f>
        <v>68287.06999999983</v>
      </c>
      <c r="W33" s="262"/>
      <c r="X33" s="193">
        <v>1501535.65</v>
      </c>
      <c r="Y33" s="193">
        <f>26824.93+28342.24</f>
        <v>55167.17</v>
      </c>
      <c r="Z33" s="356">
        <f t="shared" si="14"/>
        <v>1556702.8199999998</v>
      </c>
      <c r="AA33" s="263">
        <f aca="true" t="shared" si="15" ref="AA33:AA49">U33/T33*100</f>
        <v>95.66269863099585</v>
      </c>
      <c r="AB33" s="259"/>
      <c r="AC33" s="193"/>
      <c r="AD33" s="98"/>
    </row>
    <row r="34" spans="1:31" ht="15">
      <c r="A34" s="300" t="s">
        <v>102</v>
      </c>
      <c r="B34" s="159">
        <f t="shared" si="8"/>
        <v>3439246.3300000005</v>
      </c>
      <c r="C34" s="159">
        <f t="shared" si="8"/>
        <v>2870632.45</v>
      </c>
      <c r="D34" s="264">
        <f t="shared" si="8"/>
        <v>568613.8800000001</v>
      </c>
      <c r="E34" s="159">
        <f>'2018(пеня)'!C180+'2018(пеня)'!G180+'2018(пеня)'!K180+'2018(пеня)'!O180</f>
        <v>76181.09</v>
      </c>
      <c r="F34" s="265">
        <v>152473.94</v>
      </c>
      <c r="G34" s="159">
        <f>'2018(пеня)'!C205+'2018(пеня)'!G205+'2018(пеня)'!K205+'2018(пеня)'!O205</f>
        <v>76144.90000000001</v>
      </c>
      <c r="H34" s="265">
        <v>99585.23</v>
      </c>
      <c r="I34" s="159">
        <f>'2018(пеня)'!C230+'2018(пеня)'!G230+'2018(пеня)'!K230+'2018(пеня)'!O230</f>
        <v>76694.26000000001</v>
      </c>
      <c r="J34" s="265">
        <v>0</v>
      </c>
      <c r="K34" s="159">
        <f>'2018(пеня)'!C257+'2018(пеня)'!G257+'2018(пеня)'!K257+'2018(пеня)'!O257</f>
        <v>75752.13</v>
      </c>
      <c r="L34" s="265">
        <v>216918.08</v>
      </c>
      <c r="M34" s="193">
        <f>'2018(пеня)'!C282+'2018(пеня)'!G282+'2018(пеня)'!K282+'2018(пеня)'!O282</f>
        <v>76497.70000000001</v>
      </c>
      <c r="N34" s="265">
        <f>'2018(пеня)'!D282+'2018(пеня)'!H282+'2018(пеня)'!L282+'2018(пеня)'!P282</f>
        <v>99987.06000000001</v>
      </c>
      <c r="O34" s="159">
        <f>'2018(пеня)'!C307+'2018(пеня)'!G307+'2018(пеня)'!K307+'2018(пеня)'!O307</f>
        <v>75721.53000000001</v>
      </c>
      <c r="P34" s="264">
        <f>'2018(пеня)'!D307+'2018(пеня)'!H307+'2018(пеня)'!L307+'2018(пеня)'!P307</f>
        <v>88333.11</v>
      </c>
      <c r="Q34" s="264">
        <f t="shared" si="9"/>
        <v>1537068.21</v>
      </c>
      <c r="R34" s="264">
        <f t="shared" si="10"/>
        <v>1248965.2000000002</v>
      </c>
      <c r="S34" s="264">
        <f t="shared" si="11"/>
        <v>288103.0099999998</v>
      </c>
      <c r="T34" s="193">
        <f t="shared" si="12"/>
        <v>3896237.94</v>
      </c>
      <c r="U34" s="265">
        <f t="shared" si="13"/>
        <v>3527929.87</v>
      </c>
      <c r="V34" s="159">
        <f>T34-U34</f>
        <v>368308.06999999983</v>
      </c>
      <c r="W34" s="266"/>
      <c r="X34" s="159">
        <v>3522004.72</v>
      </c>
      <c r="Y34" s="159"/>
      <c r="Z34" s="356">
        <f t="shared" si="14"/>
        <v>3522004.72</v>
      </c>
      <c r="AA34" s="267">
        <f t="shared" si="15"/>
        <v>90.54708476043433</v>
      </c>
      <c r="AB34" s="268"/>
      <c r="AC34" s="193"/>
      <c r="AD34" s="98"/>
      <c r="AE34" s="98"/>
    </row>
    <row r="35" spans="1:30" ht="15">
      <c r="A35" s="301" t="s">
        <v>9</v>
      </c>
      <c r="B35" s="56">
        <f t="shared" si="8"/>
        <v>899295.0599999999</v>
      </c>
      <c r="C35" s="56">
        <f t="shared" si="8"/>
        <v>837561.51</v>
      </c>
      <c r="D35" s="57">
        <f t="shared" si="8"/>
        <v>61733.54999999991</v>
      </c>
      <c r="E35" s="9">
        <f>'2018(пеня)'!C181+'2018(пеня)'!G181+'2018(пеня)'!K181+'2018(пеня)'!O181</f>
        <v>19616.79</v>
      </c>
      <c r="F35" s="62">
        <f>'2018(пеня)'!D181+'2018(пеня)'!H181+'2018(пеня)'!L181+'2018(пеня)'!P181</f>
        <v>16217.32</v>
      </c>
      <c r="G35" s="45">
        <f>'2018(пеня)'!C206+'2018(пеня)'!G206+'2018(пеня)'!K206+'2018(пеня)'!O206</f>
        <v>19650.160000000003</v>
      </c>
      <c r="H35" s="71">
        <f>'2018(пеня)'!D206+'2018(пеня)'!H206+'2018(пеня)'!L206+'2018(пеня)'!P206</f>
        <v>18358.379999999997</v>
      </c>
      <c r="I35" s="73">
        <f>'2018(пеня)'!C231+'2018(пеня)'!G231+'2018(пеня)'!K231+'2018(пеня)'!O231</f>
        <v>19555.590000000004</v>
      </c>
      <c r="J35" s="74">
        <v>0</v>
      </c>
      <c r="K35" s="9">
        <f>'2018(пеня)'!C258+'2018(пеня)'!G258+'2018(пеня)'!K258+'2018(пеня)'!O258</f>
        <v>19562.7</v>
      </c>
      <c r="L35" s="62">
        <v>37878.15</v>
      </c>
      <c r="M35" s="193">
        <f>'2018(пеня)'!C283+'2018(пеня)'!G283+'2018(пеня)'!K283+'2018(пеня)'!O283</f>
        <v>19567.570000000003</v>
      </c>
      <c r="N35" s="88">
        <f>'2018(пеня)'!D283+'2018(пеня)'!H283+'2018(пеня)'!L283+'2018(пеня)'!P283</f>
        <v>25661.01</v>
      </c>
      <c r="O35" s="21">
        <f>'2018(пеня)'!C308+'2018(пеня)'!G308+'2018(пеня)'!K308+'2018(пеня)'!O308</f>
        <v>19549.4</v>
      </c>
      <c r="P35" s="89">
        <f>'2018(пеня)'!D308+'2018(пеня)'!H308+'2018(пеня)'!L308+'2018(пеня)'!P308</f>
        <v>28048.6</v>
      </c>
      <c r="Q35" s="89">
        <f t="shared" si="9"/>
        <v>232973.49000000002</v>
      </c>
      <c r="R35" s="89">
        <f t="shared" si="10"/>
        <v>236850.10000000003</v>
      </c>
      <c r="S35" s="89">
        <f t="shared" si="11"/>
        <v>-3876.610000000015</v>
      </c>
      <c r="T35" s="193">
        <f t="shared" si="12"/>
        <v>1016797.2699999999</v>
      </c>
      <c r="U35" s="71">
        <f t="shared" si="13"/>
        <v>963724.97</v>
      </c>
      <c r="V35" s="25">
        <f aca="true" t="shared" si="16" ref="V35:V49">T35-U35</f>
        <v>53072.29999999993</v>
      </c>
      <c r="W35" s="90"/>
      <c r="X35" s="9">
        <f aca="true" t="shared" si="17" ref="X35:X42">U35-W35</f>
        <v>963724.97</v>
      </c>
      <c r="Y35" s="9"/>
      <c r="Z35" s="9">
        <f t="shared" si="14"/>
        <v>963724.97</v>
      </c>
      <c r="AA35" s="258">
        <f t="shared" si="15"/>
        <v>94.78044428659807</v>
      </c>
      <c r="AB35" s="22"/>
      <c r="AC35" s="193"/>
      <c r="AD35" s="98"/>
    </row>
    <row r="36" spans="1:30" ht="15">
      <c r="A36" s="301" t="s">
        <v>10</v>
      </c>
      <c r="B36" s="56">
        <f t="shared" si="8"/>
        <v>360476.27000000014</v>
      </c>
      <c r="C36" s="56">
        <f t="shared" si="8"/>
        <v>345535.45999999996</v>
      </c>
      <c r="D36" s="57">
        <f t="shared" si="8"/>
        <v>14940.810000000123</v>
      </c>
      <c r="E36" s="9">
        <f>'2018(пеня)'!C182+'2018(пеня)'!G182+'2018(пеня)'!K182+'2018(пеня)'!O182</f>
        <v>7866.6</v>
      </c>
      <c r="F36" s="62">
        <f>'2018(пеня)'!D182+'2018(пеня)'!H182+'2018(пеня)'!L182+'2018(пеня)'!P182</f>
        <v>7738.81</v>
      </c>
      <c r="G36" s="45">
        <f>'2018(пеня)'!C207+'2018(пеня)'!G207+'2018(пеня)'!K207+'2018(пеня)'!O207</f>
        <v>7881.5199999999995</v>
      </c>
      <c r="H36" s="71">
        <f>'2018(пеня)'!D207+'2018(пеня)'!H207+'2018(пеня)'!L207+'2018(пеня)'!P207</f>
        <v>9215.91</v>
      </c>
      <c r="I36" s="73">
        <f>'2018(пеня)'!C232+'2018(пеня)'!G232+'2018(пеня)'!K232+'2018(пеня)'!O232</f>
        <v>7828.43</v>
      </c>
      <c r="J36" s="74">
        <v>0</v>
      </c>
      <c r="K36" s="9">
        <f>'2018(пеня)'!C259+'2018(пеня)'!G259+'2018(пеня)'!K259+'2018(пеня)'!O259</f>
        <v>7812.26</v>
      </c>
      <c r="L36" s="62">
        <v>15677.33</v>
      </c>
      <c r="M36" s="193">
        <f>'2018(пеня)'!C284+'2018(пеня)'!G284+'2018(пеня)'!K284+'2018(пеня)'!O284</f>
        <v>7847.5599999999995</v>
      </c>
      <c r="N36" s="88">
        <f>'2018(пеня)'!D284+'2018(пеня)'!H284+'2018(пеня)'!L284+'2018(пеня)'!P284</f>
        <v>8937.869999999999</v>
      </c>
      <c r="O36" s="21">
        <f>'2018(пеня)'!C309+'2018(пеня)'!G309+'2018(пеня)'!K309+'2018(пеня)'!O309</f>
        <v>7911.07</v>
      </c>
      <c r="P36" s="89">
        <f>'2018(пеня)'!D309+'2018(пеня)'!H309+'2018(пеня)'!L309+'2018(пеня)'!P309</f>
        <v>10288.04</v>
      </c>
      <c r="Q36" s="89">
        <f t="shared" si="9"/>
        <v>94074.72</v>
      </c>
      <c r="R36" s="89">
        <f t="shared" si="10"/>
        <v>96418</v>
      </c>
      <c r="S36" s="89">
        <f t="shared" si="11"/>
        <v>-2343.279999999999</v>
      </c>
      <c r="T36" s="193">
        <f t="shared" si="12"/>
        <v>407623.71000000014</v>
      </c>
      <c r="U36" s="71">
        <f t="shared" si="13"/>
        <v>397393.4199999999</v>
      </c>
      <c r="V36" s="25">
        <f t="shared" si="16"/>
        <v>10230.290000000212</v>
      </c>
      <c r="W36" s="90">
        <v>126001</v>
      </c>
      <c r="X36" s="9">
        <f t="shared" si="17"/>
        <v>271392.4199999999</v>
      </c>
      <c r="Y36" s="9"/>
      <c r="Z36" s="9">
        <f t="shared" si="14"/>
        <v>271392.4199999999</v>
      </c>
      <c r="AA36" s="258">
        <f t="shared" si="15"/>
        <v>97.49026130006024</v>
      </c>
      <c r="AB36" s="22"/>
      <c r="AC36" s="193"/>
      <c r="AD36" s="98"/>
    </row>
    <row r="37" spans="1:30" ht="15">
      <c r="A37" s="302" t="s">
        <v>11</v>
      </c>
      <c r="B37" s="193">
        <f t="shared" si="8"/>
        <v>359313.92000000004</v>
      </c>
      <c r="C37" s="193">
        <f t="shared" si="8"/>
        <v>335850.67</v>
      </c>
      <c r="D37" s="260">
        <f t="shared" si="8"/>
        <v>23463.250000000036</v>
      </c>
      <c r="E37" s="193">
        <f>'2018(пеня)'!C183+'2018(пеня)'!G183+'2018(пеня)'!K183+'2018(пеня)'!O183</f>
        <v>7839</v>
      </c>
      <c r="F37" s="261">
        <f>'2018(пеня)'!D183+'2018(пеня)'!H183+'2018(пеня)'!L183+'2018(пеня)'!P183</f>
        <v>12216.359999999999</v>
      </c>
      <c r="G37" s="193">
        <f>'2018(пеня)'!C208+'2018(пеня)'!G208+'2018(пеня)'!K208+'2018(пеня)'!O208</f>
        <v>7802.02</v>
      </c>
      <c r="H37" s="261">
        <f>'2018(пеня)'!D208+'2018(пеня)'!H208+'2018(пеня)'!L208+'2018(пеня)'!P208</f>
        <v>6546.93</v>
      </c>
      <c r="I37" s="193">
        <f>'2018(пеня)'!C233+'2018(пеня)'!G233+'2018(пеня)'!K233+'2018(пеня)'!O233</f>
        <v>7774.07</v>
      </c>
      <c r="J37" s="261">
        <v>0</v>
      </c>
      <c r="K37" s="193">
        <f>'2018(пеня)'!C260+'2018(пеня)'!G260+'2018(пеня)'!K260+'2018(пеня)'!O260</f>
        <v>7873.88</v>
      </c>
      <c r="L37" s="261">
        <v>14694.76</v>
      </c>
      <c r="M37" s="193">
        <f>'2018(пеня)'!C285+'2018(пеня)'!G285+'2018(пеня)'!K285+'2018(пеня)'!O285</f>
        <v>7771.47</v>
      </c>
      <c r="N37" s="261">
        <f>'2018(пеня)'!D285+'2018(пеня)'!H285+'2018(пеня)'!L285+'2018(пеня)'!P285</f>
        <v>7008.56</v>
      </c>
      <c r="O37" s="193">
        <f>'2018(пеня)'!C310+'2018(пеня)'!G310+'2018(пеня)'!K310+'2018(пеня)'!O310</f>
        <v>7831.61</v>
      </c>
      <c r="P37" s="260">
        <f>'2018(пеня)'!D310+'2018(пеня)'!H310+'2018(пеня)'!L310+'2018(пеня)'!P310</f>
        <v>9431.6</v>
      </c>
      <c r="Q37" s="260">
        <f t="shared" si="9"/>
        <v>93686.21</v>
      </c>
      <c r="R37" s="260">
        <f t="shared" si="10"/>
        <v>90649.03</v>
      </c>
      <c r="S37" s="260">
        <f t="shared" si="11"/>
        <v>3037.1800000000076</v>
      </c>
      <c r="T37" s="193">
        <f t="shared" si="12"/>
        <v>406205.97000000003</v>
      </c>
      <c r="U37" s="261">
        <f t="shared" si="13"/>
        <v>385748.87999999995</v>
      </c>
      <c r="V37" s="193">
        <f t="shared" si="16"/>
        <v>20457.090000000084</v>
      </c>
      <c r="W37" s="262">
        <f>150000+133664</f>
        <v>283664</v>
      </c>
      <c r="X37" s="193">
        <v>104159.64</v>
      </c>
      <c r="Y37" s="193"/>
      <c r="Z37" s="356">
        <f t="shared" si="14"/>
        <v>104159.64</v>
      </c>
      <c r="AA37" s="263">
        <f t="shared" si="15"/>
        <v>94.96386279108599</v>
      </c>
      <c r="AB37" s="259"/>
      <c r="AC37" s="193"/>
      <c r="AD37" s="98"/>
    </row>
    <row r="38" spans="1:30" ht="15">
      <c r="A38" s="301" t="s">
        <v>12</v>
      </c>
      <c r="B38" s="56">
        <f t="shared" si="8"/>
        <v>2144656.0399999996</v>
      </c>
      <c r="C38" s="56">
        <f t="shared" si="8"/>
        <v>2073626.9500000002</v>
      </c>
      <c r="D38" s="57">
        <f t="shared" si="8"/>
        <v>71029.08999999944</v>
      </c>
      <c r="E38" s="9">
        <f>'2018(пеня)'!C184+'2018(пеня)'!G184+'2018(пеня)'!K184+'2018(пеня)'!O184</f>
        <v>46860.310000000005</v>
      </c>
      <c r="F38" s="62">
        <f>'2018(пеня)'!D184+'2018(пеня)'!H184+'2018(пеня)'!L184+'2018(пеня)'!P184</f>
        <v>43762.310000000005</v>
      </c>
      <c r="G38" s="45">
        <f>'2018(пеня)'!C209+'2018(пеня)'!G209+'2018(пеня)'!K209+'2018(пеня)'!O209</f>
        <v>46660.72</v>
      </c>
      <c r="H38" s="71">
        <f>'2018(пеня)'!D209+'2018(пеня)'!H209+'2018(пеня)'!L209+'2018(пеня)'!P209</f>
        <v>46002.6</v>
      </c>
      <c r="I38" s="73">
        <f>'2018(пеня)'!C234+'2018(пеня)'!G234+'2018(пеня)'!K234+'2018(пеня)'!O234</f>
        <v>46599.17</v>
      </c>
      <c r="J38" s="74">
        <v>0</v>
      </c>
      <c r="K38" s="9">
        <f>'2018(пеня)'!C261+'2018(пеня)'!G261+'2018(пеня)'!K261+'2018(пеня)'!O261</f>
        <v>46628.24</v>
      </c>
      <c r="L38" s="62">
        <v>91870.65</v>
      </c>
      <c r="M38" s="193">
        <f>'2018(пеня)'!C286+'2018(пеня)'!G286+'2018(пеня)'!K286+'2018(пеня)'!O286</f>
        <v>46571.73</v>
      </c>
      <c r="N38" s="88">
        <f>'2018(пеня)'!D286+'2018(пеня)'!H286+'2018(пеня)'!L286+'2018(пеня)'!P286</f>
        <v>53936.40999999999</v>
      </c>
      <c r="O38" s="21">
        <f>'2018(пеня)'!C311+'2018(пеня)'!G311+'2018(пеня)'!K311+'2018(пеня)'!O311</f>
        <v>46596.64</v>
      </c>
      <c r="P38" s="89">
        <f>'2018(пеня)'!D311+'2018(пеня)'!H311+'2018(пеня)'!L311+'2018(пеня)'!P311</f>
        <v>53301.22</v>
      </c>
      <c r="Q38" s="89">
        <f t="shared" si="9"/>
        <v>558715.1299999999</v>
      </c>
      <c r="R38" s="89">
        <f t="shared" si="10"/>
        <v>567292.7999999999</v>
      </c>
      <c r="S38" s="89">
        <f t="shared" si="11"/>
        <v>-8577.670000000042</v>
      </c>
      <c r="T38" s="193">
        <f t="shared" si="12"/>
        <v>2424572.85</v>
      </c>
      <c r="U38" s="71">
        <f t="shared" si="13"/>
        <v>2362500.1400000006</v>
      </c>
      <c r="V38" s="25">
        <f t="shared" si="16"/>
        <v>62072.7099999995</v>
      </c>
      <c r="W38" s="90"/>
      <c r="X38" s="357">
        <f t="shared" si="17"/>
        <v>2362500.1400000006</v>
      </c>
      <c r="Y38" s="9"/>
      <c r="Z38" s="9">
        <f t="shared" si="14"/>
        <v>2362500.1400000006</v>
      </c>
      <c r="AA38" s="258">
        <f t="shared" si="15"/>
        <v>97.4398496625911</v>
      </c>
      <c r="AB38" s="102"/>
      <c r="AC38" s="193"/>
      <c r="AD38" s="98"/>
    </row>
    <row r="39" spans="1:30" ht="15">
      <c r="A39" s="301" t="s">
        <v>13</v>
      </c>
      <c r="B39" s="56">
        <f t="shared" si="8"/>
        <v>1249109.3799999997</v>
      </c>
      <c r="C39" s="56">
        <f t="shared" si="8"/>
        <v>1187706.7800000003</v>
      </c>
      <c r="D39" s="57">
        <f t="shared" si="8"/>
        <v>61402.59999999957</v>
      </c>
      <c r="E39" s="9">
        <f>'2018(пеня)'!C185+'2018(пеня)'!G185+'2018(пеня)'!K185+'2018(пеня)'!O185</f>
        <v>27420.51</v>
      </c>
      <c r="F39" s="62">
        <f>'2018(пеня)'!D185+'2018(пеня)'!H185+'2018(пеня)'!L185+'2018(пеня)'!P185</f>
        <v>26464.33</v>
      </c>
      <c r="G39" s="45">
        <f>'2018(пеня)'!C210+'2018(пеня)'!G210+'2018(пеня)'!K210+'2018(пеня)'!O210</f>
        <v>27154.559999999998</v>
      </c>
      <c r="H39" s="71">
        <f>'2018(пеня)'!D210+'2018(пеня)'!H210+'2018(пеня)'!L210+'2018(пеня)'!P210</f>
        <v>25538.989999999998</v>
      </c>
      <c r="I39" s="73">
        <f>'2018(пеня)'!C235+'2018(пеня)'!G235+'2018(пеня)'!K235+'2018(пеня)'!O235</f>
        <v>27173.129999999997</v>
      </c>
      <c r="J39" s="74">
        <v>0</v>
      </c>
      <c r="K39" s="9">
        <f>'2018(пеня)'!C262+'2018(пеня)'!G262+'2018(пеня)'!K262+'2018(пеня)'!O262</f>
        <v>27176.44</v>
      </c>
      <c r="L39" s="62">
        <v>51951.71</v>
      </c>
      <c r="M39" s="193">
        <f>'2018(пеня)'!C287+'2018(пеня)'!G287+'2018(пеня)'!K287+'2018(пеня)'!O287</f>
        <v>27125.479999999996</v>
      </c>
      <c r="N39" s="88">
        <f>'2018(пеня)'!D287+'2018(пеня)'!H287+'2018(пеня)'!L287+'2018(пеня)'!P287</f>
        <v>26691.78</v>
      </c>
      <c r="O39" s="21">
        <f>'2018(пеня)'!C312+'2018(пеня)'!G312+'2018(пеня)'!K312+'2018(пеня)'!O312</f>
        <v>27312.789999999997</v>
      </c>
      <c r="P39" s="89">
        <f>'2018(пеня)'!D312+'2018(пеня)'!H312+'2018(пеня)'!L312+'2018(пеня)'!P312</f>
        <v>34838.229999999996</v>
      </c>
      <c r="Q39" s="89">
        <f t="shared" si="9"/>
        <v>326403.05999999994</v>
      </c>
      <c r="R39" s="89">
        <f t="shared" si="10"/>
        <v>332112.87</v>
      </c>
      <c r="S39" s="89">
        <f t="shared" si="11"/>
        <v>-5709.810000000056</v>
      </c>
      <c r="T39" s="193">
        <f t="shared" si="12"/>
        <v>1412472.2899999996</v>
      </c>
      <c r="U39" s="71">
        <f t="shared" si="13"/>
        <v>1353191.8200000003</v>
      </c>
      <c r="V39" s="25">
        <f t="shared" si="16"/>
        <v>59280.46999999927</v>
      </c>
      <c r="W39" s="90"/>
      <c r="X39" s="9">
        <f t="shared" si="17"/>
        <v>1353191.8200000003</v>
      </c>
      <c r="Y39" s="9"/>
      <c r="Z39" s="9">
        <f t="shared" si="14"/>
        <v>1353191.8200000003</v>
      </c>
      <c r="AA39" s="258">
        <f t="shared" si="15"/>
        <v>95.80307023226634</v>
      </c>
      <c r="AB39" s="22"/>
      <c r="AC39" s="193"/>
      <c r="AD39" s="98"/>
    </row>
    <row r="40" spans="1:30" ht="15">
      <c r="A40" s="301" t="s">
        <v>14</v>
      </c>
      <c r="B40" s="56">
        <f t="shared" si="8"/>
        <v>1568982.5700000003</v>
      </c>
      <c r="C40" s="56">
        <f t="shared" si="8"/>
        <v>1518341.7400000002</v>
      </c>
      <c r="D40" s="57">
        <f t="shared" si="8"/>
        <v>50640.83000000007</v>
      </c>
      <c r="E40" s="9">
        <f>'2018(пеня)'!C186+'2018(пеня)'!G186+'2018(пеня)'!K186+'2018(пеня)'!O186</f>
        <v>34717.92</v>
      </c>
      <c r="F40" s="62">
        <f>'2018(пеня)'!D186+'2018(пеня)'!H186+'2018(пеня)'!L186+'2018(пеня)'!P186</f>
        <v>36837.72</v>
      </c>
      <c r="G40" s="45">
        <f>'2018(пеня)'!C211+'2018(пеня)'!G211+'2018(пеня)'!K211+'2018(пеня)'!O211</f>
        <v>34671.71</v>
      </c>
      <c r="H40" s="71">
        <f>'2018(пеня)'!D211+'2018(пеня)'!H211+'2018(пеня)'!L211+'2018(пеня)'!P211</f>
        <v>31374.95</v>
      </c>
      <c r="I40" s="73">
        <f>'2018(пеня)'!C236+'2018(пеня)'!G236+'2018(пеня)'!K236+'2018(пеня)'!O236</f>
        <v>34802.37</v>
      </c>
      <c r="J40" s="74">
        <v>0</v>
      </c>
      <c r="K40" s="9">
        <f>'2018(пеня)'!C263+'2018(пеня)'!G263+'2018(пеня)'!K263+'2018(пеня)'!O263</f>
        <v>34704.74</v>
      </c>
      <c r="L40" s="62">
        <v>65632.97</v>
      </c>
      <c r="M40" s="193">
        <f>'2018(пеня)'!C288+'2018(пеня)'!G288+'2018(пеня)'!K288+'2018(пеня)'!O288</f>
        <v>34702.25</v>
      </c>
      <c r="N40" s="88">
        <f>'2018(пеня)'!D288+'2018(пеня)'!H288+'2018(пеня)'!L288+'2018(пеня)'!P288</f>
        <v>33015.969999999994</v>
      </c>
      <c r="O40" s="21">
        <f>'2018(пеня)'!C313+'2018(пеня)'!G313+'2018(пеня)'!K313+'2018(пеня)'!O313</f>
        <v>34625.39</v>
      </c>
      <c r="P40" s="89">
        <f>'2018(пеня)'!D313+'2018(пеня)'!H313+'2018(пеня)'!L313+'2018(пеня)'!P313</f>
        <v>45075.6</v>
      </c>
      <c r="Q40" s="89">
        <f t="shared" si="9"/>
        <v>415814.18</v>
      </c>
      <c r="R40" s="89">
        <f t="shared" si="10"/>
        <v>418343.75</v>
      </c>
      <c r="S40" s="89">
        <f t="shared" si="11"/>
        <v>-2529.570000000007</v>
      </c>
      <c r="T40" s="193">
        <f t="shared" si="12"/>
        <v>1777206.9500000002</v>
      </c>
      <c r="U40" s="71">
        <f t="shared" si="13"/>
        <v>1730278.9500000002</v>
      </c>
      <c r="V40" s="25">
        <f t="shared" si="16"/>
        <v>46928</v>
      </c>
      <c r="W40" s="90">
        <v>750706</v>
      </c>
      <c r="X40" s="9">
        <f t="shared" si="17"/>
        <v>979572.9500000002</v>
      </c>
      <c r="Y40" s="9"/>
      <c r="Z40" s="9">
        <f t="shared" si="14"/>
        <v>979572.9500000002</v>
      </c>
      <c r="AA40" s="258">
        <f t="shared" si="15"/>
        <v>97.35945214483884</v>
      </c>
      <c r="AB40" s="22"/>
      <c r="AC40" s="193"/>
      <c r="AD40" s="98"/>
    </row>
    <row r="41" spans="1:30" ht="15">
      <c r="A41" s="303" t="s">
        <v>144</v>
      </c>
      <c r="B41" s="193">
        <f t="shared" si="8"/>
        <v>224986.84</v>
      </c>
      <c r="C41" s="193">
        <f t="shared" si="8"/>
        <v>612582.73</v>
      </c>
      <c r="D41" s="260">
        <f t="shared" si="8"/>
        <v>-387595.88999999996</v>
      </c>
      <c r="E41" s="193">
        <f>'2018(пеня)'!C187+'2018(пеня)'!G187+'2018(пеня)'!K187+'2018(пеня)'!O187</f>
        <v>15469.33</v>
      </c>
      <c r="F41" s="261">
        <v>14591.84</v>
      </c>
      <c r="G41" s="193">
        <f>'2018(пеня)'!C212+'2018(пеня)'!G212+'2018(пеня)'!K212+'2018(пеня)'!O212</f>
        <v>15521.55</v>
      </c>
      <c r="H41" s="261">
        <v>24260.34</v>
      </c>
      <c r="I41" s="193">
        <f>'2018(пеня)'!C237+'2018(пеня)'!G237+'2018(пеня)'!K237+'2018(пеня)'!O237</f>
        <v>15350.97</v>
      </c>
      <c r="J41" s="261">
        <v>0</v>
      </c>
      <c r="K41" s="193">
        <f>'2018(пеня)'!C264+'2018(пеня)'!G264+'2018(пеня)'!K264+'2018(пеня)'!O264</f>
        <v>15334.8</v>
      </c>
      <c r="L41" s="261">
        <v>38370.13</v>
      </c>
      <c r="M41" s="193">
        <f>'2018(пеня)'!C289+'2018(пеня)'!G289+'2018(пеня)'!K289+'2018(пеня)'!O289</f>
        <v>15346.74</v>
      </c>
      <c r="N41" s="261">
        <f>'2018(пеня)'!D289+'2018(пеня)'!H289+'2018(пеня)'!L289+'2018(пеня)'!P289</f>
        <v>29071.73</v>
      </c>
      <c r="O41" s="193">
        <f>'2018(пеня)'!C314+'2018(пеня)'!G314+'2018(пеня)'!K314+'2018(пеня)'!O314</f>
        <v>15361.45</v>
      </c>
      <c r="P41" s="260">
        <f>'2018(пеня)'!D314+'2018(пеня)'!H314+'2018(пеня)'!L314+'2018(пеня)'!P314</f>
        <v>34272.25</v>
      </c>
      <c r="Q41" s="260">
        <f t="shared" si="9"/>
        <v>317371.67999999993</v>
      </c>
      <c r="R41" s="260">
        <f t="shared" si="10"/>
        <v>753149.0199999999</v>
      </c>
      <c r="S41" s="260">
        <f t="shared" si="11"/>
        <v>-435777.33999999997</v>
      </c>
      <c r="T41" s="193">
        <f t="shared" si="12"/>
        <v>317371.67999999993</v>
      </c>
      <c r="U41" s="261">
        <f t="shared" si="13"/>
        <v>753149.0199999999</v>
      </c>
      <c r="V41" s="193">
        <f t="shared" si="16"/>
        <v>-435777.33999999997</v>
      </c>
      <c r="W41" s="262"/>
      <c r="X41" s="193">
        <v>731283.75</v>
      </c>
      <c r="Y41" s="193"/>
      <c r="Z41" s="356">
        <f t="shared" si="14"/>
        <v>731283.75</v>
      </c>
      <c r="AA41" s="263">
        <v>98.8</v>
      </c>
      <c r="AB41" s="259"/>
      <c r="AC41" s="193"/>
      <c r="AD41" s="98"/>
    </row>
    <row r="42" spans="1:30" ht="15">
      <c r="A42" s="301" t="s">
        <v>15</v>
      </c>
      <c r="B42" s="56">
        <f t="shared" si="8"/>
        <v>1664788.2800000005</v>
      </c>
      <c r="C42" s="56">
        <f t="shared" si="8"/>
        <v>1517421.62</v>
      </c>
      <c r="D42" s="57">
        <f t="shared" si="8"/>
        <v>147366.66000000047</v>
      </c>
      <c r="E42" s="9">
        <f>'2018(пеня)'!C188+'2018(пеня)'!G188+'2018(пеня)'!K188+'2018(пеня)'!O188</f>
        <v>35287.17</v>
      </c>
      <c r="F42" s="62">
        <f>'2018(пеня)'!D188+'2018(пеня)'!H188+'2018(пеня)'!L188+'2018(пеня)'!P188</f>
        <v>37789.53999999999</v>
      </c>
      <c r="G42" s="45">
        <f>'2018(пеня)'!C213+'2018(пеня)'!G213+'2018(пеня)'!K213+'2018(пеня)'!O213</f>
        <v>35232.43</v>
      </c>
      <c r="H42" s="71">
        <f>'2018(пеня)'!D213+'2018(пеня)'!H213+'2018(пеня)'!L213+'2018(пеня)'!P213</f>
        <v>41011.91</v>
      </c>
      <c r="I42" s="73">
        <f>'2018(пеня)'!C238+'2018(пеня)'!G238+'2018(пеня)'!K238+'2018(пеня)'!O238</f>
        <v>35138.01</v>
      </c>
      <c r="J42" s="74">
        <v>0</v>
      </c>
      <c r="K42" s="9">
        <f>'2018(пеня)'!C265+'2018(пеня)'!G265+'2018(пеня)'!K265+'2018(пеня)'!O265</f>
        <v>35206.39000000001</v>
      </c>
      <c r="L42" s="62">
        <v>73675.06</v>
      </c>
      <c r="M42" s="193">
        <f>'2018(пеня)'!C290+'2018(пеня)'!G290+'2018(пеня)'!K290+'2018(пеня)'!O290</f>
        <v>35237.170000000006</v>
      </c>
      <c r="N42" s="88">
        <f>'2018(пеня)'!D290+'2018(пеня)'!H290+'2018(пеня)'!L290+'2018(пеня)'!P290</f>
        <v>36895.89</v>
      </c>
      <c r="O42" s="21">
        <f>'2018(пеня)'!C315+'2018(пеня)'!G315+'2018(пеня)'!K315+'2018(пеня)'!O315</f>
        <v>35103.55</v>
      </c>
      <c r="P42" s="89">
        <f>'2018(пеня)'!D315+'2018(пеня)'!H315+'2018(пеня)'!L315+'2018(пеня)'!P315</f>
        <v>38655.13</v>
      </c>
      <c r="Q42" s="89">
        <f t="shared" si="9"/>
        <v>422071.77</v>
      </c>
      <c r="R42" s="89">
        <f t="shared" si="10"/>
        <v>422972.41</v>
      </c>
      <c r="S42" s="89">
        <f t="shared" si="11"/>
        <v>-900.6399999999558</v>
      </c>
      <c r="T42" s="193">
        <f t="shared" si="12"/>
        <v>1875993.0000000002</v>
      </c>
      <c r="U42" s="71">
        <f t="shared" si="13"/>
        <v>1745449.15</v>
      </c>
      <c r="V42" s="25">
        <f t="shared" si="16"/>
        <v>130543.85000000033</v>
      </c>
      <c r="W42" s="90"/>
      <c r="X42" s="9">
        <f t="shared" si="17"/>
        <v>1745449.15</v>
      </c>
      <c r="Y42" s="9"/>
      <c r="Z42" s="9">
        <f t="shared" si="14"/>
        <v>1745449.15</v>
      </c>
      <c r="AA42" s="258">
        <f t="shared" si="15"/>
        <v>93.04134663615481</v>
      </c>
      <c r="AB42" s="22"/>
      <c r="AC42" s="193"/>
      <c r="AD42" s="98"/>
    </row>
    <row r="43" spans="1:31" ht="15">
      <c r="A43" s="303" t="s">
        <v>16</v>
      </c>
      <c r="B43" s="193">
        <f t="shared" si="8"/>
        <v>1314304.7600000002</v>
      </c>
      <c r="C43" s="193">
        <f t="shared" si="8"/>
        <v>1238131.85</v>
      </c>
      <c r="D43" s="260">
        <f t="shared" si="8"/>
        <v>76172.90999999997</v>
      </c>
      <c r="E43" s="193">
        <f>'2018(пеня)'!C189+'2018(пеня)'!G189+'2018(пеня)'!K189+'2018(пеня)'!O189</f>
        <v>28535.3</v>
      </c>
      <c r="F43" s="261">
        <v>56720.23</v>
      </c>
      <c r="G43" s="193">
        <f>'2018(пеня)'!C214+'2018(пеня)'!G214+'2018(пеня)'!K214+'2018(пеня)'!O214</f>
        <v>28546.4</v>
      </c>
      <c r="H43" s="261">
        <v>27068.59</v>
      </c>
      <c r="I43" s="193">
        <f>'2018(пеня)'!C239+'2018(пеня)'!G239+'2018(пеня)'!K239+'2018(пеня)'!O239</f>
        <v>28561.22</v>
      </c>
      <c r="J43" s="261">
        <v>0</v>
      </c>
      <c r="K43" s="193">
        <f>'2018(пеня)'!C266+'2018(пеня)'!G266+'2018(пеня)'!K266+'2018(пеня)'!O266</f>
        <v>28526.13</v>
      </c>
      <c r="L43" s="261">
        <v>62121.76</v>
      </c>
      <c r="M43" s="193">
        <f>'2018(пеня)'!C291+'2018(пеня)'!G291+'2018(пеня)'!K291+'2018(пеня)'!O291</f>
        <v>28553.69</v>
      </c>
      <c r="N43" s="261">
        <f>'2018(пеня)'!D291+'2018(пеня)'!H291+'2018(пеня)'!L291+'2018(пеня)'!P291</f>
        <v>29711.26</v>
      </c>
      <c r="O43" s="193">
        <f>'2018(пеня)'!C316+'2018(пеня)'!G316+'2018(пеня)'!K316+'2018(пеня)'!O316</f>
        <v>28547.32</v>
      </c>
      <c r="P43" s="260">
        <f>'2018(пеня)'!D316+'2018(пеня)'!H316+'2018(пеня)'!L316+'2018(пеня)'!P316</f>
        <v>36689.6</v>
      </c>
      <c r="Q43" s="260">
        <f t="shared" si="9"/>
        <v>342471.94</v>
      </c>
      <c r="R43" s="260">
        <f t="shared" si="10"/>
        <v>339545.88</v>
      </c>
      <c r="S43" s="260">
        <f t="shared" si="11"/>
        <v>2926.0599999999977</v>
      </c>
      <c r="T43" s="193">
        <f t="shared" si="12"/>
        <v>1485574.82</v>
      </c>
      <c r="U43" s="261">
        <f t="shared" si="13"/>
        <v>1450443.2900000003</v>
      </c>
      <c r="V43" s="193">
        <f t="shared" si="16"/>
        <v>35131.529999999795</v>
      </c>
      <c r="W43" s="262"/>
      <c r="X43" s="193">
        <v>1439070.18</v>
      </c>
      <c r="Y43" s="193">
        <f>27053.74+26314.52</f>
        <v>53368.26</v>
      </c>
      <c r="Z43" s="356">
        <f t="shared" si="14"/>
        <v>1492438.44</v>
      </c>
      <c r="AA43" s="263">
        <f t="shared" si="15"/>
        <v>97.63515579780763</v>
      </c>
      <c r="AB43" s="259"/>
      <c r="AC43" s="193"/>
      <c r="AD43" s="98"/>
      <c r="AE43" s="98"/>
    </row>
    <row r="44" spans="1:30" ht="15">
      <c r="A44" s="301" t="s">
        <v>17</v>
      </c>
      <c r="B44" s="56">
        <f t="shared" si="8"/>
        <v>1745342.96</v>
      </c>
      <c r="C44" s="56">
        <f t="shared" si="8"/>
        <v>1709337.68</v>
      </c>
      <c r="D44" s="57">
        <f t="shared" si="8"/>
        <v>36005.279999999984</v>
      </c>
      <c r="E44" s="9">
        <f>'2018(пеня)'!C190+'2018(пеня)'!G190+'2018(пеня)'!K190+'2018(пеня)'!O190</f>
        <v>37774.439999999995</v>
      </c>
      <c r="F44" s="62">
        <f>'2018(пеня)'!D190+'2018(пеня)'!H190+'2018(пеня)'!L190+'2018(пеня)'!P190</f>
        <v>35601.81</v>
      </c>
      <c r="G44" s="45">
        <f>'2018(пеня)'!C215+'2018(пеня)'!G215+'2018(пеня)'!K215+'2018(пеня)'!O215</f>
        <v>37758.28</v>
      </c>
      <c r="H44" s="71">
        <f>'2018(пеня)'!D215+'2018(пеня)'!H215+'2018(пеня)'!L215+'2018(пеня)'!P215</f>
        <v>36893.659999999996</v>
      </c>
      <c r="I44" s="73">
        <f>'2018(пеня)'!C240+'2018(пеня)'!G240+'2018(пеня)'!K240+'2018(пеня)'!O240</f>
        <v>37753.17</v>
      </c>
      <c r="J44" s="74">
        <v>0</v>
      </c>
      <c r="K44" s="9">
        <f>'2018(пеня)'!C267+'2018(пеня)'!G267+'2018(пеня)'!K267+'2018(пеня)'!O267</f>
        <v>37760.74</v>
      </c>
      <c r="L44" s="62">
        <v>75640.03</v>
      </c>
      <c r="M44" s="193">
        <f>'2018(пеня)'!C292+'2018(пеня)'!G292+'2018(пеня)'!K292+'2018(пеня)'!O292</f>
        <v>37763.59</v>
      </c>
      <c r="N44" s="88">
        <f>'2018(пеня)'!D292+'2018(пеня)'!H292+'2018(пеня)'!L292+'2018(пеня)'!P292</f>
        <v>36110.58</v>
      </c>
      <c r="O44" s="21">
        <f>'2018(пеня)'!C317+'2018(пеня)'!G317+'2018(пеня)'!K317+'2018(пеня)'!O317</f>
        <v>37755.07</v>
      </c>
      <c r="P44" s="89">
        <f>'2018(пеня)'!D317+'2018(пеня)'!H317+'2018(пеня)'!L317+'2018(пеня)'!P317</f>
        <v>44512.16</v>
      </c>
      <c r="Q44" s="89">
        <f t="shared" si="9"/>
        <v>452790.82</v>
      </c>
      <c r="R44" s="89">
        <f t="shared" si="10"/>
        <v>462972.99</v>
      </c>
      <c r="S44" s="89">
        <f t="shared" si="11"/>
        <v>-10182.169999999984</v>
      </c>
      <c r="T44" s="193">
        <f t="shared" si="12"/>
        <v>1971908.25</v>
      </c>
      <c r="U44" s="71">
        <f t="shared" si="13"/>
        <v>1938095.92</v>
      </c>
      <c r="V44" s="25">
        <f t="shared" si="16"/>
        <v>33812.330000000075</v>
      </c>
      <c r="W44" s="90"/>
      <c r="X44" s="9">
        <f aca="true" t="shared" si="18" ref="X44:X49">U44-W44</f>
        <v>1938095.92</v>
      </c>
      <c r="Y44" s="9"/>
      <c r="Z44" s="9">
        <f t="shared" si="14"/>
        <v>1938095.92</v>
      </c>
      <c r="AA44" s="258">
        <f t="shared" si="15"/>
        <v>98.28529902443482</v>
      </c>
      <c r="AB44" s="22"/>
      <c r="AC44" s="193"/>
      <c r="AD44" s="98"/>
    </row>
    <row r="45" spans="1:30" ht="15">
      <c r="A45" s="301" t="s">
        <v>18</v>
      </c>
      <c r="B45" s="56">
        <f t="shared" si="8"/>
        <v>3686811.21</v>
      </c>
      <c r="C45" s="56">
        <f t="shared" si="8"/>
        <v>3544233.9700000007</v>
      </c>
      <c r="D45" s="57">
        <f t="shared" si="8"/>
        <v>142577.23999999938</v>
      </c>
      <c r="E45" s="9">
        <f>'2018(пеня)'!C191+'2018(пеня)'!G191+'2018(пеня)'!K191+'2018(пеня)'!O191</f>
        <v>80830.05</v>
      </c>
      <c r="F45" s="62">
        <f>'2018(пеня)'!D191+'2018(пеня)'!H191+'2018(пеня)'!L191+'2018(пеня)'!P191</f>
        <v>80877.60999999999</v>
      </c>
      <c r="G45" s="45">
        <f>'2018(пеня)'!C216+'2018(пеня)'!G216+'2018(пеня)'!K216+'2018(пеня)'!O216</f>
        <v>81888.18999999999</v>
      </c>
      <c r="H45" s="71">
        <f>'2018(пеня)'!D216+'2018(пеня)'!H216+'2018(пеня)'!L216+'2018(пеня)'!P216</f>
        <v>74156.3</v>
      </c>
      <c r="I45" s="73">
        <f>'2018(пеня)'!C241+'2018(пеня)'!G241+'2018(пеня)'!K241+'2018(пеня)'!O241</f>
        <v>80812.81999999999</v>
      </c>
      <c r="J45" s="74">
        <v>0</v>
      </c>
      <c r="K45" s="9">
        <f>'2018(пеня)'!C268+'2018(пеня)'!G268+'2018(пеня)'!K268+'2018(пеня)'!O268</f>
        <v>80947.8</v>
      </c>
      <c r="L45" s="62">
        <v>155942.91</v>
      </c>
      <c r="M45" s="193">
        <f>'2018(пеня)'!C293+'2018(пеня)'!G293+'2018(пеня)'!K293+'2018(пеня)'!O293</f>
        <v>80803.75000000001</v>
      </c>
      <c r="N45" s="88">
        <f>'2018(пеня)'!D293+'2018(пеня)'!H293+'2018(пеня)'!L293+'2018(пеня)'!P293</f>
        <v>79740.37000000001</v>
      </c>
      <c r="O45" s="21">
        <f>'2018(пеня)'!C318+'2018(пеня)'!G318+'2018(пеня)'!K318+'2018(пеня)'!O318</f>
        <v>81042.62</v>
      </c>
      <c r="P45" s="89">
        <f>'2018(пеня)'!D318+'2018(пеня)'!H318+'2018(пеня)'!L318+'2018(пеня)'!P318</f>
        <v>108270.81</v>
      </c>
      <c r="Q45" s="89">
        <f t="shared" si="9"/>
        <v>970960.54</v>
      </c>
      <c r="R45" s="89">
        <f t="shared" si="10"/>
        <v>978994.1200000001</v>
      </c>
      <c r="S45" s="89">
        <f t="shared" si="11"/>
        <v>-8033.5800000000745</v>
      </c>
      <c r="T45" s="193">
        <f t="shared" si="12"/>
        <v>4173136.4399999995</v>
      </c>
      <c r="U45" s="71">
        <v>3976957.93</v>
      </c>
      <c r="V45" s="25">
        <f t="shared" si="16"/>
        <v>196178.5099999993</v>
      </c>
      <c r="W45" s="90"/>
      <c r="X45" s="9">
        <f t="shared" si="18"/>
        <v>3976957.93</v>
      </c>
      <c r="Y45" s="9"/>
      <c r="Z45" s="356">
        <f t="shared" si="14"/>
        <v>3976957.93</v>
      </c>
      <c r="AA45" s="258">
        <f t="shared" si="15"/>
        <v>95.29901519347402</v>
      </c>
      <c r="AB45" s="22"/>
      <c r="AC45" s="193"/>
      <c r="AD45" s="98"/>
    </row>
    <row r="46" spans="1:30" ht="15">
      <c r="A46" s="303" t="s">
        <v>143</v>
      </c>
      <c r="B46" s="193">
        <f t="shared" si="8"/>
        <v>354079.41</v>
      </c>
      <c r="C46" s="193">
        <f t="shared" si="8"/>
        <v>1453989.07</v>
      </c>
      <c r="D46" s="260">
        <f t="shared" si="8"/>
        <v>-1099909.6600000001</v>
      </c>
      <c r="E46" s="193">
        <f>'2018(пеня)'!C192+'2018(пеня)'!G192+'2018(пеня)'!K192+'2018(пеня)'!O192</f>
        <v>34146.50000000001</v>
      </c>
      <c r="F46" s="261">
        <v>32066.81</v>
      </c>
      <c r="G46" s="193">
        <f>'2018(пеня)'!C217+'2018(пеня)'!G217+'2018(пеня)'!K217+'2018(пеня)'!O217</f>
        <v>34296.37</v>
      </c>
      <c r="H46" s="261">
        <v>47252.61</v>
      </c>
      <c r="I46" s="193">
        <f>'2018(пеня)'!C242+'2018(пеня)'!G242+'2018(пеня)'!K242+'2018(пеня)'!O242</f>
        <v>34000.07000000001</v>
      </c>
      <c r="J46" s="261">
        <v>0</v>
      </c>
      <c r="K46" s="193">
        <f>'2018(пеня)'!C269+'2018(пеня)'!G269+'2018(пеня)'!K269+'2018(пеня)'!O269</f>
        <v>33892.240000000005</v>
      </c>
      <c r="L46" s="261">
        <v>101872.61</v>
      </c>
      <c r="M46" s="193">
        <f>'2018(пеня)'!C294+'2018(пеня)'!G294+'2018(пеня)'!K294+'2018(пеня)'!O294</f>
        <v>34031.090000000004</v>
      </c>
      <c r="N46" s="261">
        <f>'2018(пеня)'!D294+'2018(пеня)'!H294+'2018(пеня)'!L294+'2018(пеня)'!P294</f>
        <v>43362.38</v>
      </c>
      <c r="O46" s="193">
        <f>'2018(пеня)'!C319+'2018(пеня)'!G319+'2018(пеня)'!K319+'2018(пеня)'!O319</f>
        <v>34065.39000000001</v>
      </c>
      <c r="P46" s="260">
        <f>'2018(пеня)'!D319+'2018(пеня)'!H319+'2018(пеня)'!L319+'2018(пеня)'!P319</f>
        <v>45892.4</v>
      </c>
      <c r="Q46" s="260">
        <f t="shared" si="9"/>
        <v>558511.07</v>
      </c>
      <c r="R46" s="260">
        <f t="shared" si="10"/>
        <v>1724435.8800000001</v>
      </c>
      <c r="S46" s="260">
        <f t="shared" si="11"/>
        <v>-1165924.81</v>
      </c>
      <c r="T46" s="193">
        <f t="shared" si="12"/>
        <v>558511.07</v>
      </c>
      <c r="U46" s="261">
        <f t="shared" si="13"/>
        <v>1724435.8800000001</v>
      </c>
      <c r="V46" s="193">
        <f t="shared" si="16"/>
        <v>-1165924.81</v>
      </c>
      <c r="W46" s="262"/>
      <c r="X46" s="193">
        <v>1707049.9</v>
      </c>
      <c r="Y46" s="193"/>
      <c r="Z46" s="356">
        <f t="shared" si="14"/>
        <v>1707049.9</v>
      </c>
      <c r="AA46" s="263">
        <v>98.8</v>
      </c>
      <c r="AB46" s="193"/>
      <c r="AC46" s="193"/>
      <c r="AD46" s="98"/>
    </row>
    <row r="47" spans="1:30" ht="15">
      <c r="A47" s="304" t="s">
        <v>100</v>
      </c>
      <c r="B47" s="159">
        <f t="shared" si="8"/>
        <v>3491735.67</v>
      </c>
      <c r="C47" s="159">
        <f t="shared" si="8"/>
        <v>3161169.33</v>
      </c>
      <c r="D47" s="264">
        <f t="shared" si="8"/>
        <v>330566.3399999994</v>
      </c>
      <c r="E47" s="159">
        <f>'2018(пеня)'!C193+'2018(пеня)'!G193+'2018(пеня)'!K193+'2018(пеня)'!O193</f>
        <v>76392.25</v>
      </c>
      <c r="F47" s="265">
        <v>114027.78</v>
      </c>
      <c r="G47" s="159">
        <f>'2018(пеня)'!C218+'2018(пеня)'!G218+'2018(пеня)'!K218+'2018(пеня)'!O218</f>
        <v>76040.53</v>
      </c>
      <c r="H47" s="265">
        <v>93460.1</v>
      </c>
      <c r="I47" s="159">
        <f>'2018(пеня)'!C243+'2018(пеня)'!G243+'2018(пеня)'!K243+'2018(пеня)'!O243</f>
        <v>75793.54000000001</v>
      </c>
      <c r="J47" s="265">
        <v>0</v>
      </c>
      <c r="K47" s="159">
        <f>'2018(пеня)'!C270+'2018(пеня)'!G270+'2018(пеня)'!K270+'2018(пеня)'!O270</f>
        <v>75923.26000000001</v>
      </c>
      <c r="L47" s="265">
        <v>163604.65</v>
      </c>
      <c r="M47" s="193">
        <f>'2018(пеня)'!C295+'2018(пеня)'!G295+'2018(пеня)'!K295+'2018(пеня)'!O295</f>
        <v>75778.46</v>
      </c>
      <c r="N47" s="265">
        <f>'2018(пеня)'!D295+'2018(пеня)'!H295+'2018(пеня)'!L295+'2018(пеня)'!P295</f>
        <v>75002.65000000001</v>
      </c>
      <c r="O47" s="159">
        <f>'2018(пеня)'!C320+'2018(пеня)'!G320+'2018(пеня)'!K320+'2018(пеня)'!O320</f>
        <v>76187.40000000001</v>
      </c>
      <c r="P47" s="264">
        <f>'2018(пеня)'!D320+'2018(пеня)'!H320+'2018(пеня)'!L320+'2018(пеня)'!P320</f>
        <v>94438.48</v>
      </c>
      <c r="Q47" s="264">
        <f t="shared" si="9"/>
        <v>1434667.4100000001</v>
      </c>
      <c r="R47" s="264">
        <f t="shared" si="10"/>
        <v>1260347.4</v>
      </c>
      <c r="S47" s="264">
        <f t="shared" si="11"/>
        <v>174320.01000000024</v>
      </c>
      <c r="T47" s="193">
        <f t="shared" si="12"/>
        <v>3947851.11</v>
      </c>
      <c r="U47" s="265">
        <f t="shared" si="13"/>
        <v>3701702.9899999998</v>
      </c>
      <c r="V47" s="159">
        <f t="shared" si="16"/>
        <v>246148.1200000001</v>
      </c>
      <c r="W47" s="266"/>
      <c r="X47" s="159">
        <v>3675082.12</v>
      </c>
      <c r="Y47" s="159"/>
      <c r="Z47" s="356">
        <f t="shared" si="14"/>
        <v>3675082.12</v>
      </c>
      <c r="AA47" s="267">
        <f t="shared" si="15"/>
        <v>93.7650100487199</v>
      </c>
      <c r="AB47" s="268"/>
      <c r="AC47" s="193"/>
      <c r="AD47" s="98"/>
    </row>
    <row r="48" spans="1:30" ht="15">
      <c r="A48" s="301" t="s">
        <v>19</v>
      </c>
      <c r="B48" s="56">
        <f t="shared" si="8"/>
        <v>2495666.21</v>
      </c>
      <c r="C48" s="56">
        <f t="shared" si="8"/>
        <v>2416727.17</v>
      </c>
      <c r="D48" s="57">
        <f t="shared" si="8"/>
        <v>78939.03999999983</v>
      </c>
      <c r="E48" s="9">
        <f>'2018(пеня)'!C194+'2018(пеня)'!G194+'2018(пеня)'!K194+'2018(пеня)'!O194</f>
        <v>55731.57</v>
      </c>
      <c r="F48" s="62">
        <f>'2018(пеня)'!D194+'2018(пеня)'!H194+'2018(пеня)'!L194+'2018(пеня)'!P194</f>
        <v>57169</v>
      </c>
      <c r="G48" s="45">
        <f>'2018(пеня)'!C219+'2018(пеня)'!G219+'2018(пеня)'!K219+'2018(пеня)'!O219</f>
        <v>54209.49</v>
      </c>
      <c r="H48" s="71">
        <f>'2018(пеня)'!D219+'2018(пеня)'!H219+'2018(пеня)'!L219+'2018(пеня)'!P219</f>
        <v>51830.03</v>
      </c>
      <c r="I48" s="73">
        <f>'2018(пеня)'!C244+'2018(пеня)'!G244+'2018(пеня)'!K244+'2018(пеня)'!O244</f>
        <v>54188.03</v>
      </c>
      <c r="J48" s="74">
        <v>0</v>
      </c>
      <c r="K48" s="9">
        <f>'2018(пеня)'!C271+'2018(пеня)'!G271+'2018(пеня)'!K271+'2018(пеня)'!O271</f>
        <v>54195.36</v>
      </c>
      <c r="L48" s="62">
        <v>148141.08</v>
      </c>
      <c r="M48" s="193">
        <f>'2018(пеня)'!C296+'2018(пеня)'!G296+'2018(пеня)'!K296+'2018(пеня)'!O296</f>
        <v>54261.43</v>
      </c>
      <c r="N48" s="88">
        <f>'2018(пеня)'!D296+'2018(пеня)'!H296+'2018(пеня)'!L296+'2018(пеня)'!P296</f>
        <v>53697.34999999999</v>
      </c>
      <c r="O48" s="21">
        <f>'2018(пеня)'!C321+'2018(пеня)'!G321+'2018(пеня)'!K321+'2018(пеня)'!O321</f>
        <v>54587.88</v>
      </c>
      <c r="P48" s="89">
        <f>'2018(пеня)'!D321+'2018(пеня)'!H321+'2018(пеня)'!L321+'2018(пеня)'!P321</f>
        <v>62606.77999999999</v>
      </c>
      <c r="Q48" s="89">
        <f t="shared" si="9"/>
        <v>649893.11</v>
      </c>
      <c r="R48" s="89">
        <f t="shared" si="10"/>
        <v>698242.3999999999</v>
      </c>
      <c r="S48" s="89">
        <f t="shared" si="11"/>
        <v>-48349.28999999992</v>
      </c>
      <c r="T48" s="193">
        <f t="shared" si="12"/>
        <v>2822839.9699999997</v>
      </c>
      <c r="U48" s="71">
        <f>C48+F48+H48+J48+L48+N48+P48</f>
        <v>2790171.4099999997</v>
      </c>
      <c r="V48" s="25">
        <f t="shared" si="16"/>
        <v>32668.560000000056</v>
      </c>
      <c r="W48" s="90">
        <f>207400+399000</f>
        <v>606400</v>
      </c>
      <c r="X48" s="9">
        <f t="shared" si="18"/>
        <v>2183771.4099999997</v>
      </c>
      <c r="Y48" s="9"/>
      <c r="Z48" s="9">
        <f t="shared" si="14"/>
        <v>2183771.4099999997</v>
      </c>
      <c r="AA48" s="258">
        <f t="shared" si="15"/>
        <v>98.84270591506467</v>
      </c>
      <c r="AB48" s="22"/>
      <c r="AC48" s="193"/>
      <c r="AD48" s="98"/>
    </row>
    <row r="49" spans="1:30" ht="15">
      <c r="A49" s="301" t="s">
        <v>20</v>
      </c>
      <c r="B49" s="56">
        <f>T24</f>
        <v>1601607.93</v>
      </c>
      <c r="C49" s="56">
        <f>U24</f>
        <v>1545914.98</v>
      </c>
      <c r="D49" s="57">
        <f>V24</f>
        <v>55692.95000000008</v>
      </c>
      <c r="E49" s="9">
        <f>'2018(пеня)'!C195+'2018(пеня)'!G195+'2018(пеня)'!K195+'2018(пеня)'!O195</f>
        <v>34995.16</v>
      </c>
      <c r="F49" s="62">
        <f>'2018(пеня)'!D195+'2018(пеня)'!H195+'2018(пеня)'!L195+'2018(пеня)'!P195</f>
        <v>33014.85</v>
      </c>
      <c r="G49" s="45">
        <f>'2018(пеня)'!C220+'2018(пеня)'!G220+'2018(пеня)'!K220+'2018(пеня)'!O220</f>
        <v>34994.780000000006</v>
      </c>
      <c r="H49" s="71">
        <f>'2018(пеня)'!D220+'2018(пеня)'!H220+'2018(пеня)'!L220+'2018(пеня)'!P220</f>
        <v>31975.2</v>
      </c>
      <c r="I49" s="73">
        <f>'2018(пеня)'!C245+'2018(пеня)'!G245+'2018(пеня)'!K245+'2018(пеня)'!O245</f>
        <v>34994.200000000004</v>
      </c>
      <c r="J49" s="74">
        <v>0</v>
      </c>
      <c r="K49" s="9">
        <f>'2018(пеня)'!C272+'2018(пеня)'!G272+'2018(пеня)'!K272+'2018(пеня)'!O272</f>
        <v>35024.200000000004</v>
      </c>
      <c r="L49" s="62">
        <v>102886.32</v>
      </c>
      <c r="M49" s="193">
        <f>'2018(пеня)'!C297+'2018(пеня)'!G297+'2018(пеня)'!K297+'2018(пеня)'!O297</f>
        <v>35213.71</v>
      </c>
      <c r="N49" s="88">
        <f>'2018(пеня)'!D297+'2018(пеня)'!H297+'2018(пеня)'!L297+'2018(пеня)'!P297</f>
        <v>43980.200000000004</v>
      </c>
      <c r="O49" s="21">
        <f>'2018(пеня)'!C322+'2018(пеня)'!G322+'2018(пеня)'!K322+'2018(пеня)'!O322</f>
        <v>35061.01</v>
      </c>
      <c r="P49" s="89">
        <f>'2018(пеня)'!D322+'2018(пеня)'!H322+'2018(пеня)'!L322+'2018(пеня)'!P322</f>
        <v>45500.61</v>
      </c>
      <c r="Q49" s="89">
        <f t="shared" si="9"/>
        <v>419745.99000000005</v>
      </c>
      <c r="R49" s="89">
        <f t="shared" si="10"/>
        <v>469216.49</v>
      </c>
      <c r="S49" s="89">
        <f t="shared" si="11"/>
        <v>-49470.49999999994</v>
      </c>
      <c r="T49" s="193">
        <f t="shared" si="12"/>
        <v>1811890.9899999998</v>
      </c>
      <c r="U49" s="71">
        <f>C49+F49+H49+J49+L49+N49+P49</f>
        <v>1803272.1600000001</v>
      </c>
      <c r="V49" s="25">
        <f t="shared" si="16"/>
        <v>8618.829999999609</v>
      </c>
      <c r="W49" s="90"/>
      <c r="X49" s="9">
        <f t="shared" si="18"/>
        <v>1803272.1600000001</v>
      </c>
      <c r="Y49" s="9"/>
      <c r="Z49" s="9">
        <f t="shared" si="14"/>
        <v>1803272.1600000001</v>
      </c>
      <c r="AA49" s="258">
        <f t="shared" si="15"/>
        <v>99.52431851322359</v>
      </c>
      <c r="AB49" s="22"/>
      <c r="AC49" s="193"/>
      <c r="AD49" s="98"/>
    </row>
    <row r="50" spans="1:30" ht="15">
      <c r="A50" s="305" t="s">
        <v>21</v>
      </c>
      <c r="B50" s="60">
        <f>SUM(B31:B49)</f>
        <v>30203625.870000005</v>
      </c>
      <c r="C50" s="60">
        <f>SUM(C31:C49)</f>
        <v>29579658.570000004</v>
      </c>
      <c r="D50" s="60">
        <f aca="true" t="shared" si="19" ref="D50:P50">SUM(D31:D49)</f>
        <v>623967.2999999983</v>
      </c>
      <c r="E50" s="60">
        <f t="shared" si="19"/>
        <v>699856.85</v>
      </c>
      <c r="F50" s="60">
        <f t="shared" si="19"/>
        <v>878971.04</v>
      </c>
      <c r="G50" s="60">
        <f t="shared" si="19"/>
        <v>698844.3800000001</v>
      </c>
      <c r="H50" s="60">
        <f t="shared" si="19"/>
        <v>773872.7000000001</v>
      </c>
      <c r="I50" s="60">
        <f t="shared" si="19"/>
        <v>696816.05</v>
      </c>
      <c r="J50" s="60">
        <f t="shared" si="19"/>
        <v>0</v>
      </c>
      <c r="K50" s="60">
        <f t="shared" si="19"/>
        <v>696079.86</v>
      </c>
      <c r="L50" s="60">
        <f t="shared" si="19"/>
        <v>1636089.33</v>
      </c>
      <c r="M50" s="193">
        <f>'2018(пеня)'!C298+'2018(пеня)'!G298+'2018(пеня)'!K298+'2018(пеня)'!O298</f>
        <v>697668.1699999999</v>
      </c>
      <c r="N50" s="60">
        <f t="shared" si="19"/>
        <v>786104.83</v>
      </c>
      <c r="O50" s="60">
        <f t="shared" si="19"/>
        <v>697045.76</v>
      </c>
      <c r="P50" s="60">
        <f t="shared" si="19"/>
        <v>876673.54</v>
      </c>
      <c r="Q50" s="60">
        <f>SUM(Q31:Q49)</f>
        <v>10281029.42</v>
      </c>
      <c r="R50" s="60">
        <f>SUM(R31:R49)</f>
        <v>11416222.38</v>
      </c>
      <c r="S50" s="60">
        <f>SUM(S31:S49)</f>
        <v>-1135192.96</v>
      </c>
      <c r="T50" s="77">
        <f>SUM(T31:T49)</f>
        <v>34389936.94</v>
      </c>
      <c r="U50" s="72">
        <f>SUM(U31:U49)</f>
        <v>34465105.97</v>
      </c>
      <c r="V50" s="77">
        <f>SUM(V33:V49)</f>
        <v>-229964.42000000214</v>
      </c>
      <c r="W50" s="70">
        <f>SUM(W31:W49)</f>
        <v>2994110.37</v>
      </c>
      <c r="X50" s="9">
        <f>SUM(X33:X49)</f>
        <v>30258114.83</v>
      </c>
      <c r="Y50" s="9">
        <f>SUM(Y33:Y49)</f>
        <v>108535.43</v>
      </c>
      <c r="Z50" s="9">
        <f>SUM(Z33:Z49)</f>
        <v>30366650.26</v>
      </c>
      <c r="AA50" s="258"/>
      <c r="AB50" s="22"/>
      <c r="AC50" s="193"/>
      <c r="AD50" s="98"/>
    </row>
    <row r="51" spans="13:29" ht="18.75" customHeight="1" hidden="1">
      <c r="M51">
        <v>663057.16</v>
      </c>
      <c r="R51" t="s">
        <v>47</v>
      </c>
      <c r="AC51" s="98"/>
    </row>
    <row r="52" ht="15" hidden="1">
      <c r="W52" s="98"/>
    </row>
    <row r="53" ht="15" hidden="1"/>
    <row r="54" spans="2:4" ht="15" hidden="1">
      <c r="B54" s="153" t="s">
        <v>138</v>
      </c>
      <c r="C54">
        <v>325500</v>
      </c>
      <c r="D54" t="s">
        <v>139</v>
      </c>
    </row>
    <row r="55" ht="15" hidden="1">
      <c r="C55" t="s">
        <v>140</v>
      </c>
    </row>
    <row r="56" spans="3:4" ht="15" hidden="1">
      <c r="C56">
        <v>90802</v>
      </c>
      <c r="D56" t="s">
        <v>141</v>
      </c>
    </row>
    <row r="57" ht="15" hidden="1">
      <c r="C57" t="s">
        <v>140</v>
      </c>
    </row>
    <row r="58" spans="3:4" ht="15" hidden="1">
      <c r="C58">
        <v>306037.37</v>
      </c>
      <c r="D58" t="s">
        <v>142</v>
      </c>
    </row>
    <row r="59" ht="15" hidden="1">
      <c r="C59" t="s">
        <v>140</v>
      </c>
    </row>
    <row r="60" ht="15" hidden="1">
      <c r="C60">
        <v>722339.37</v>
      </c>
    </row>
    <row r="61" ht="15" hidden="1"/>
    <row r="62" ht="15" hidden="1"/>
    <row r="63" spans="3:15" ht="15.75" hidden="1">
      <c r="C63" t="s">
        <v>214</v>
      </c>
      <c r="D63">
        <v>1221351.53</v>
      </c>
      <c r="E63" t="s">
        <v>215</v>
      </c>
      <c r="G63" s="256" t="s">
        <v>266</v>
      </c>
      <c r="H63" s="220"/>
      <c r="I63" s="220"/>
      <c r="J63" s="220"/>
      <c r="L63" t="s">
        <v>242</v>
      </c>
      <c r="N63">
        <v>663036.56</v>
      </c>
      <c r="O63" t="s">
        <v>243</v>
      </c>
    </row>
    <row r="64" spans="3:15" ht="15" hidden="1">
      <c r="C64" t="s">
        <v>216</v>
      </c>
      <c r="D64">
        <v>498086.92</v>
      </c>
      <c r="E64" t="s">
        <v>215</v>
      </c>
      <c r="G64" s="220" t="s">
        <v>236</v>
      </c>
      <c r="H64" s="220"/>
      <c r="I64" s="220"/>
      <c r="J64" s="220"/>
      <c r="N64">
        <v>12708.58</v>
      </c>
      <c r="O64" t="s">
        <v>244</v>
      </c>
    </row>
    <row r="65" spans="3:15" ht="15" hidden="1">
      <c r="C65" t="s">
        <v>138</v>
      </c>
      <c r="D65">
        <v>905756.22</v>
      </c>
      <c r="E65" t="s">
        <v>217</v>
      </c>
      <c r="G65" s="220" t="s">
        <v>241</v>
      </c>
      <c r="H65" s="220"/>
      <c r="I65" s="220"/>
      <c r="J65" s="220"/>
      <c r="N65">
        <v>18745.57</v>
      </c>
      <c r="O65" t="s">
        <v>245</v>
      </c>
    </row>
    <row r="66" spans="3:15" ht="15" hidden="1">
      <c r="C66" t="s">
        <v>218</v>
      </c>
      <c r="D66">
        <v>2212514.49</v>
      </c>
      <c r="E66" t="s">
        <v>219</v>
      </c>
      <c r="G66" s="220" t="s">
        <v>267</v>
      </c>
      <c r="H66" s="220"/>
      <c r="I66" s="220">
        <v>3844.36</v>
      </c>
      <c r="J66" s="220"/>
      <c r="N66">
        <v>2502.89</v>
      </c>
      <c r="O66" t="s">
        <v>246</v>
      </c>
    </row>
    <row r="67" spans="3:14" ht="15" hidden="1">
      <c r="C67" t="s">
        <v>220</v>
      </c>
      <c r="D67">
        <v>2364685.1</v>
      </c>
      <c r="E67" t="s">
        <v>219</v>
      </c>
      <c r="G67" s="220"/>
      <c r="H67" s="220"/>
      <c r="I67" s="220"/>
      <c r="J67" s="220"/>
      <c r="N67">
        <f>SUM(N63:N66)</f>
        <v>696993.6</v>
      </c>
    </row>
    <row r="68" spans="3:7" ht="15" hidden="1">
      <c r="C68" t="s">
        <v>221</v>
      </c>
      <c r="D68">
        <v>477781.23</v>
      </c>
      <c r="E68" t="s">
        <v>222</v>
      </c>
      <c r="G68" s="220" t="s">
        <v>260</v>
      </c>
    </row>
    <row r="69" spans="3:9" ht="15" hidden="1">
      <c r="C69" t="s">
        <v>223</v>
      </c>
      <c r="H69" t="s">
        <v>249</v>
      </c>
      <c r="I69" t="s">
        <v>252</v>
      </c>
    </row>
    <row r="70" spans="3:9" ht="15" hidden="1">
      <c r="C70" t="s">
        <v>224</v>
      </c>
      <c r="F70" t="s">
        <v>248</v>
      </c>
      <c r="G70" s="98">
        <f>F10+H10+J10+L10+N10+F35+H35+J35+L35</f>
        <v>163182.81</v>
      </c>
      <c r="H70">
        <v>147050.21</v>
      </c>
      <c r="I70" s="98">
        <f>G70-H70</f>
        <v>16132.600000000006</v>
      </c>
    </row>
    <row r="71" spans="3:9" ht="15" hidden="1">
      <c r="C71" t="s">
        <v>225</v>
      </c>
      <c r="F71" t="s">
        <v>250</v>
      </c>
      <c r="G71" s="98">
        <f>F11+H11+J11+L11+P11+N11+F36+H36+J36+L36</f>
        <v>77192.09000000001</v>
      </c>
      <c r="H71">
        <v>62210.8</v>
      </c>
      <c r="I71" s="98">
        <f aca="true" t="shared" si="20" ref="I71:I79">G71-H71</f>
        <v>14981.290000000008</v>
      </c>
    </row>
    <row r="72" spans="6:9" ht="15" hidden="1">
      <c r="F72" t="s">
        <v>251</v>
      </c>
      <c r="G72" s="98">
        <f>F13+H13+J13+L13+N13+F38+H38+J38+L38</f>
        <v>413119.48</v>
      </c>
      <c r="H72">
        <v>373439.28</v>
      </c>
      <c r="I72" s="98">
        <f t="shared" si="20"/>
        <v>39680.19999999995</v>
      </c>
    </row>
    <row r="73" spans="6:9" ht="15" hidden="1">
      <c r="F73" t="s">
        <v>253</v>
      </c>
      <c r="G73" s="98">
        <f>F14+H14+J14+L14+N14+F39+H39+J39+L39</f>
        <v>243737.84</v>
      </c>
      <c r="H73">
        <v>223754.69</v>
      </c>
      <c r="I73" s="98">
        <f t="shared" si="20"/>
        <v>19983.149999999994</v>
      </c>
    </row>
    <row r="74" spans="6:9" ht="15" hidden="1">
      <c r="F74" t="s">
        <v>254</v>
      </c>
      <c r="G74" s="98">
        <f>F15+H15+J15+L15+N15+F40+H40+J40+L40</f>
        <v>305748.42000000004</v>
      </c>
      <c r="H74">
        <v>285068</v>
      </c>
      <c r="I74" s="98">
        <f t="shared" si="20"/>
        <v>20680.420000000042</v>
      </c>
    </row>
    <row r="75" spans="6:9" ht="15" hidden="1">
      <c r="F75" t="s">
        <v>255</v>
      </c>
      <c r="G75" s="98">
        <f>F17+H17+J17+L17+N17+F42+H41+J41+L41</f>
        <v>262434.58999999997</v>
      </c>
      <c r="H75">
        <v>273298.46</v>
      </c>
      <c r="I75" s="98">
        <f t="shared" si="20"/>
        <v>-10863.870000000054</v>
      </c>
    </row>
    <row r="76" spans="6:9" ht="15" hidden="1">
      <c r="F76" t="s">
        <v>256</v>
      </c>
      <c r="G76" s="98">
        <f>F19+H19+J19+L19+N19+F44+H44+J44+L44</f>
        <v>342912.93999999994</v>
      </c>
      <c r="H76">
        <v>312107.98</v>
      </c>
      <c r="I76" s="98">
        <f t="shared" si="20"/>
        <v>30804.959999999963</v>
      </c>
    </row>
    <row r="77" spans="6:9" ht="15" hidden="1">
      <c r="F77" t="s">
        <v>257</v>
      </c>
      <c r="G77" s="98">
        <f>F20+H20+J20+L20+N20+P20+F45+H45+J45+L45</f>
        <v>790982.9400000001</v>
      </c>
      <c r="H77">
        <v>659193.58</v>
      </c>
      <c r="I77" s="98">
        <f t="shared" si="20"/>
        <v>131789.3600000001</v>
      </c>
    </row>
    <row r="78" spans="6:9" ht="15" hidden="1">
      <c r="F78" t="s">
        <v>258</v>
      </c>
      <c r="G78" s="98">
        <f>F23+H23+J23+L23+N23+F48+H48+J48+L48</f>
        <v>526245.19</v>
      </c>
      <c r="H78">
        <v>438294.76</v>
      </c>
      <c r="I78" s="98">
        <f t="shared" si="20"/>
        <v>87950.42999999993</v>
      </c>
    </row>
    <row r="79" spans="6:9" ht="15" hidden="1">
      <c r="F79" t="s">
        <v>259</v>
      </c>
      <c r="G79" s="98">
        <f>F24+H24+J24+L24+N24+F49+H49+J49+L49</f>
        <v>344926.38</v>
      </c>
      <c r="H79">
        <v>288746.03</v>
      </c>
      <c r="I79" s="98">
        <f t="shared" si="20"/>
        <v>56180.34999999998</v>
      </c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</sheetData>
  <sheetProtection/>
  <mergeCells count="19">
    <mergeCell ref="B29:D29"/>
    <mergeCell ref="C2:E2"/>
    <mergeCell ref="E4:F4"/>
    <mergeCell ref="G4:H4"/>
    <mergeCell ref="B4:D4"/>
    <mergeCell ref="K4:L4"/>
    <mergeCell ref="T29:X29"/>
    <mergeCell ref="I29:J29"/>
    <mergeCell ref="K29:L29"/>
    <mergeCell ref="M29:N29"/>
    <mergeCell ref="O29:P29"/>
    <mergeCell ref="T4:X4"/>
    <mergeCell ref="I4:J4"/>
    <mergeCell ref="M4:N4"/>
    <mergeCell ref="Q4:S4"/>
    <mergeCell ref="O4:P4"/>
    <mergeCell ref="E29:F29"/>
    <mergeCell ref="G29:H29"/>
    <mergeCell ref="Q29:S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8"/>
  <sheetViews>
    <sheetView zoomScalePageLayoutView="0" workbookViewId="0" topLeftCell="A413">
      <pane xSplit="1" topLeftCell="K1" activePane="topRight" state="frozen"/>
      <selection pane="topLeft" activeCell="A1" sqref="A1"/>
      <selection pane="topRight" activeCell="A1" sqref="A1:IV436"/>
    </sheetView>
  </sheetViews>
  <sheetFormatPr defaultColWidth="9.140625" defaultRowHeight="15"/>
  <cols>
    <col min="1" max="1" width="11.7109375" style="0" customWidth="1"/>
    <col min="2" max="2" width="12.57421875" style="0" customWidth="1"/>
    <col min="3" max="3" width="13.421875" style="0" customWidth="1"/>
    <col min="4" max="4" width="13.28125" style="0" customWidth="1"/>
    <col min="5" max="5" width="14.140625" style="0" customWidth="1"/>
    <col min="6" max="6" width="13.421875" style="0" customWidth="1"/>
    <col min="7" max="7" width="11.28125" style="0" customWidth="1"/>
    <col min="8" max="8" width="12.140625" style="0" customWidth="1"/>
    <col min="9" max="9" width="12.421875" style="0" customWidth="1"/>
    <col min="10" max="10" width="14.8515625" style="0" customWidth="1"/>
    <col min="11" max="11" width="12.57421875" style="0" customWidth="1"/>
    <col min="12" max="12" width="12.00390625" style="0" customWidth="1"/>
    <col min="13" max="13" width="12.7109375" style="0" customWidth="1"/>
    <col min="14" max="14" width="10.28125" style="0" customWidth="1"/>
    <col min="15" max="15" width="10.8515625" style="0" customWidth="1"/>
    <col min="16" max="16" width="11.421875" style="0" customWidth="1"/>
    <col min="17" max="17" width="12.140625" style="0" customWidth="1"/>
    <col min="18" max="18" width="13.7109375" style="0" customWidth="1"/>
    <col min="19" max="19" width="15.421875" style="0" customWidth="1"/>
    <col min="20" max="20" width="18.421875" style="0" customWidth="1"/>
    <col min="21" max="21" width="17.7109375" style="0" customWidth="1"/>
    <col min="22" max="22" width="15.421875" style="0" customWidth="1"/>
    <col min="23" max="23" width="15.140625" style="0" customWidth="1"/>
    <col min="24" max="24" width="13.28125" style="0" customWidth="1"/>
    <col min="25" max="25" width="13.421875" style="0" customWidth="1"/>
    <col min="26" max="26" width="14.140625" style="0" customWidth="1"/>
  </cols>
  <sheetData>
    <row r="1" spans="2:7" ht="15" hidden="1">
      <c r="B1" s="12" t="s">
        <v>146</v>
      </c>
      <c r="C1" s="1"/>
      <c r="D1" s="1"/>
      <c r="G1" s="1"/>
    </row>
    <row r="2" spans="2:7" ht="15.75" hidden="1">
      <c r="B2" s="2" t="s">
        <v>0</v>
      </c>
      <c r="C2" s="2" t="s">
        <v>25</v>
      </c>
      <c r="D2" s="2"/>
      <c r="E2" s="3"/>
      <c r="F2" s="3"/>
      <c r="G2" s="3"/>
    </row>
    <row r="3" ht="15" hidden="1"/>
    <row r="4" spans="1:21" ht="15" hidden="1">
      <c r="A4" s="380" t="s">
        <v>1</v>
      </c>
      <c r="B4" s="380" t="s">
        <v>147</v>
      </c>
      <c r="C4" s="382" t="s">
        <v>2</v>
      </c>
      <c r="D4" s="383"/>
      <c r="E4" s="384"/>
      <c r="F4" s="50" t="s">
        <v>33</v>
      </c>
      <c r="G4" s="401" t="s">
        <v>3</v>
      </c>
      <c r="H4" s="402"/>
      <c r="I4" s="403"/>
      <c r="J4" s="50" t="s">
        <v>33</v>
      </c>
      <c r="K4" s="406" t="s">
        <v>4</v>
      </c>
      <c r="L4" s="406"/>
      <c r="M4" s="406"/>
      <c r="N4" s="50" t="s">
        <v>33</v>
      </c>
      <c r="O4" s="407" t="s">
        <v>23</v>
      </c>
      <c r="P4" s="407"/>
      <c r="Q4" s="407"/>
      <c r="R4" s="50" t="s">
        <v>33</v>
      </c>
      <c r="S4" s="405" t="s">
        <v>149</v>
      </c>
      <c r="T4" s="405"/>
      <c r="U4" s="405"/>
    </row>
    <row r="5" spans="1:21" ht="25.5" hidden="1">
      <c r="A5" s="381"/>
      <c r="B5" s="381"/>
      <c r="C5" s="4" t="s">
        <v>5</v>
      </c>
      <c r="D5" s="4" t="s">
        <v>6</v>
      </c>
      <c r="E5" s="4" t="s">
        <v>7</v>
      </c>
      <c r="F5" s="40" t="s">
        <v>148</v>
      </c>
      <c r="G5" s="5" t="s">
        <v>5</v>
      </c>
      <c r="H5" s="5" t="s">
        <v>6</v>
      </c>
      <c r="I5" s="33" t="s">
        <v>26</v>
      </c>
      <c r="J5" s="40" t="s">
        <v>148</v>
      </c>
      <c r="K5" s="36" t="s">
        <v>5</v>
      </c>
      <c r="L5" s="36" t="s">
        <v>6</v>
      </c>
      <c r="M5" s="36" t="s">
        <v>26</v>
      </c>
      <c r="N5" s="40" t="s">
        <v>148</v>
      </c>
      <c r="O5" s="160" t="s">
        <v>5</v>
      </c>
      <c r="P5" s="160" t="s">
        <v>6</v>
      </c>
      <c r="Q5" s="160" t="s">
        <v>26</v>
      </c>
      <c r="R5" s="40" t="s">
        <v>148</v>
      </c>
      <c r="S5" s="40" t="s">
        <v>5</v>
      </c>
      <c r="T5" s="40" t="s">
        <v>6</v>
      </c>
      <c r="U5" s="40" t="s">
        <v>26</v>
      </c>
    </row>
    <row r="6" spans="1:21" ht="15" hidden="1">
      <c r="A6" s="7" t="s">
        <v>101</v>
      </c>
      <c r="B6" s="8">
        <v>23735.83</v>
      </c>
      <c r="C6" s="8">
        <f>C32+C56+C80+C104+C128+C152+C177+C202+C227+C254+C279+C304+D32</f>
        <v>329756.12</v>
      </c>
      <c r="D6" s="8">
        <f aca="true" t="shared" si="0" ref="D6:D25">E32+D56+D80+D104+D128+D152+D177+D202+D227+D254+D279+D304</f>
        <v>249971.45000000004</v>
      </c>
      <c r="E6" s="8">
        <f>B6+C6-D6</f>
        <v>103520.49999999997</v>
      </c>
      <c r="F6" s="134">
        <v>0</v>
      </c>
      <c r="G6" s="8">
        <f aca="true" t="shared" si="1" ref="G6:H25">H32+G56+G80+G104+G128+G152+G177+G202+G227+G254+G279+G304</f>
        <v>24327</v>
      </c>
      <c r="H6" s="8">
        <f t="shared" si="1"/>
        <v>24327</v>
      </c>
      <c r="I6" s="8">
        <f aca="true" t="shared" si="2" ref="I6:I25">G32+G6-H6</f>
        <v>0</v>
      </c>
      <c r="J6" s="37">
        <v>0</v>
      </c>
      <c r="K6" s="8">
        <f aca="true" t="shared" si="3" ref="K6:L25">L32+K56+K80+K104+K128+K152+K177+K202+K227+K254+K279+K304</f>
        <v>51261.60000000001</v>
      </c>
      <c r="L6" s="8">
        <f t="shared" si="3"/>
        <v>51261.600000000006</v>
      </c>
      <c r="M6" s="8">
        <f aca="true" t="shared" si="4" ref="M6:M25">K32+K6-L6</f>
        <v>0</v>
      </c>
      <c r="N6" s="159">
        <v>0</v>
      </c>
      <c r="O6" s="8">
        <f aca="true" t="shared" si="5" ref="O6:P24">P32+O56+O80+O104+O128+O152+O177+O202+O227+O254+O279+O304</f>
        <v>1270.9</v>
      </c>
      <c r="P6" s="8">
        <f t="shared" si="5"/>
        <v>1270.1</v>
      </c>
      <c r="Q6" s="8">
        <f aca="true" t="shared" si="6" ref="Q6:Q24">O32+O6-P6</f>
        <v>0.8000000000001819</v>
      </c>
      <c r="R6" s="23">
        <f>B6+F6+J6+N6</f>
        <v>23735.83</v>
      </c>
      <c r="S6" s="23">
        <f>C6+G6+K6+O6</f>
        <v>406615.62000000005</v>
      </c>
      <c r="T6" s="23">
        <f>D6+H6+L6+P6</f>
        <v>326830.15</v>
      </c>
      <c r="U6" s="23">
        <f>R6+S6-T6</f>
        <v>103521.30000000005</v>
      </c>
    </row>
    <row r="7" spans="1:21" ht="15" hidden="1">
      <c r="A7" s="7" t="s">
        <v>104</v>
      </c>
      <c r="B7" s="8">
        <v>0</v>
      </c>
      <c r="C7" s="8">
        <f aca="true" t="shared" si="7" ref="C7:C24">C33+C57+C81+C105+C129+C153+C178+C203+C228+C255+C280+C305</f>
        <v>677173.83</v>
      </c>
      <c r="D7" s="8">
        <f t="shared" si="0"/>
        <v>549062.95</v>
      </c>
      <c r="E7" s="8">
        <f aca="true" t="shared" si="8" ref="E7:E24">B7+C7-D7</f>
        <v>128110.88</v>
      </c>
      <c r="F7" s="134">
        <v>0</v>
      </c>
      <c r="G7" s="8">
        <f t="shared" si="1"/>
        <v>4550.16</v>
      </c>
      <c r="H7" s="8">
        <f t="shared" si="1"/>
        <v>4550.16</v>
      </c>
      <c r="I7" s="8">
        <f t="shared" si="2"/>
        <v>0</v>
      </c>
      <c r="J7" s="37">
        <v>0</v>
      </c>
      <c r="K7" s="8">
        <f t="shared" si="3"/>
        <v>0</v>
      </c>
      <c r="L7" s="8">
        <f t="shared" si="3"/>
        <v>0</v>
      </c>
      <c r="M7" s="8">
        <f t="shared" si="4"/>
        <v>0</v>
      </c>
      <c r="N7" s="159">
        <v>0</v>
      </c>
      <c r="O7" s="8">
        <f t="shared" si="5"/>
        <v>3375.5200000000004</v>
      </c>
      <c r="P7" s="8">
        <f t="shared" si="5"/>
        <v>3419.91</v>
      </c>
      <c r="Q7" s="8">
        <f t="shared" si="6"/>
        <v>-44.38999999999942</v>
      </c>
      <c r="R7" s="23">
        <f>B7+F7+J7+N7</f>
        <v>0</v>
      </c>
      <c r="S7" s="23">
        <f aca="true" t="shared" si="9" ref="S7:S24">C7+G7+K7+O7</f>
        <v>685099.51</v>
      </c>
      <c r="T7" s="23">
        <f aca="true" t="shared" si="10" ref="T7:T24">D7+H7+L7+P7</f>
        <v>557033.02</v>
      </c>
      <c r="U7" s="23">
        <f>R7+S7-T7</f>
        <v>128066.48999999999</v>
      </c>
    </row>
    <row r="8" spans="1:21" ht="15" hidden="1">
      <c r="A8" s="7" t="s">
        <v>8</v>
      </c>
      <c r="B8" s="8">
        <v>60213.24</v>
      </c>
      <c r="C8" s="8">
        <f t="shared" si="7"/>
        <v>356999.16</v>
      </c>
      <c r="D8" s="8">
        <f t="shared" si="0"/>
        <v>347881.69</v>
      </c>
      <c r="E8" s="8">
        <f t="shared" si="8"/>
        <v>69330.70999999996</v>
      </c>
      <c r="F8" s="158">
        <v>929.64</v>
      </c>
      <c r="G8" s="8">
        <f t="shared" si="1"/>
        <v>4648.2</v>
      </c>
      <c r="H8" s="8">
        <f t="shared" si="1"/>
        <v>5577.84</v>
      </c>
      <c r="I8" s="8">
        <f t="shared" si="2"/>
        <v>0</v>
      </c>
      <c r="J8" s="37">
        <v>0</v>
      </c>
      <c r="K8" s="8">
        <f t="shared" si="3"/>
        <v>0</v>
      </c>
      <c r="L8" s="8">
        <f t="shared" si="3"/>
        <v>0</v>
      </c>
      <c r="M8" s="8">
        <f t="shared" si="4"/>
        <v>0</v>
      </c>
      <c r="N8" s="159">
        <v>107.7</v>
      </c>
      <c r="O8" s="8">
        <f t="shared" si="5"/>
        <v>447.59999999999997</v>
      </c>
      <c r="P8" s="8">
        <f t="shared" si="5"/>
        <v>513.43</v>
      </c>
      <c r="Q8" s="8">
        <f t="shared" si="6"/>
        <v>41.870000000000005</v>
      </c>
      <c r="R8" s="23">
        <f>B8+F8+J8+N8</f>
        <v>61250.579999999994</v>
      </c>
      <c r="S8" s="23">
        <f>C8+G8+K8+O8</f>
        <v>362094.95999999996</v>
      </c>
      <c r="T8" s="23">
        <f t="shared" si="10"/>
        <v>353972.96</v>
      </c>
      <c r="U8" s="23">
        <f>R8+S8-T8</f>
        <v>69372.57999999996</v>
      </c>
    </row>
    <row r="9" spans="1:21" ht="15" hidden="1">
      <c r="A9" s="7" t="s">
        <v>99</v>
      </c>
      <c r="B9" s="8">
        <v>80205.06</v>
      </c>
      <c r="C9" s="8">
        <f>C35+C59+C83+C107+C131+C155+C180+C205+C230+C257+C282+C307+D35</f>
        <v>1437212.29</v>
      </c>
      <c r="D9" s="8">
        <f t="shared" si="0"/>
        <v>1192855.8299999998</v>
      </c>
      <c r="E9" s="8">
        <f t="shared" si="8"/>
        <v>324561.52000000025</v>
      </c>
      <c r="F9" s="34">
        <v>0</v>
      </c>
      <c r="G9" s="8">
        <f t="shared" si="1"/>
        <v>25433.639999999996</v>
      </c>
      <c r="H9" s="8">
        <f t="shared" si="1"/>
        <v>25433.64</v>
      </c>
      <c r="I9" s="8">
        <f t="shared" si="2"/>
        <v>0</v>
      </c>
      <c r="J9" s="37">
        <v>0</v>
      </c>
      <c r="K9" s="8">
        <f t="shared" si="3"/>
        <v>66716.16</v>
      </c>
      <c r="L9" s="8">
        <f t="shared" si="3"/>
        <v>56836.84</v>
      </c>
      <c r="M9" s="8">
        <f t="shared" si="4"/>
        <v>9879.320000000007</v>
      </c>
      <c r="N9" s="159">
        <v>0</v>
      </c>
      <c r="O9" s="8">
        <f t="shared" si="5"/>
        <v>7706.119999999999</v>
      </c>
      <c r="P9" s="8">
        <f t="shared" si="5"/>
        <v>7467.52</v>
      </c>
      <c r="Q9" s="8">
        <f t="shared" si="6"/>
        <v>238.59999999999854</v>
      </c>
      <c r="R9" s="23">
        <f aca="true" t="shared" si="11" ref="R9:R24">B9+F9+J9+N9</f>
        <v>80205.06</v>
      </c>
      <c r="S9" s="23">
        <f t="shared" si="9"/>
        <v>1537068.21</v>
      </c>
      <c r="T9" s="23">
        <f t="shared" si="10"/>
        <v>1282593.8299999998</v>
      </c>
      <c r="U9" s="23">
        <f aca="true" t="shared" si="12" ref="U9:U24">R9+S9-T9</f>
        <v>334679.4400000002</v>
      </c>
    </row>
    <row r="10" spans="1:21" ht="15" hidden="1">
      <c r="A10" s="7" t="s">
        <v>9</v>
      </c>
      <c r="B10" s="8">
        <v>52248.1</v>
      </c>
      <c r="C10" s="8">
        <f t="shared" si="7"/>
        <v>205592.92000000004</v>
      </c>
      <c r="D10" s="8">
        <f t="shared" si="0"/>
        <v>207836.45</v>
      </c>
      <c r="E10" s="8">
        <f t="shared" si="8"/>
        <v>50004.570000000036</v>
      </c>
      <c r="F10" s="157">
        <v>4572.84</v>
      </c>
      <c r="G10" s="8">
        <f t="shared" si="1"/>
        <v>26346.300000000003</v>
      </c>
      <c r="H10" s="8">
        <f t="shared" si="1"/>
        <v>30620.22</v>
      </c>
      <c r="I10" s="8">
        <f t="shared" si="2"/>
        <v>298.9200000000019</v>
      </c>
      <c r="J10" s="38">
        <v>0</v>
      </c>
      <c r="K10" s="8">
        <f t="shared" si="3"/>
        <v>0</v>
      </c>
      <c r="L10" s="8">
        <f t="shared" si="3"/>
        <v>0</v>
      </c>
      <c r="M10" s="8">
        <f t="shared" si="4"/>
        <v>0</v>
      </c>
      <c r="N10" s="159">
        <v>127.97</v>
      </c>
      <c r="O10" s="8">
        <f t="shared" si="5"/>
        <v>1034.27</v>
      </c>
      <c r="P10" s="8">
        <f t="shared" si="5"/>
        <v>1040.6699999999998</v>
      </c>
      <c r="Q10" s="8">
        <f t="shared" si="6"/>
        <v>121.57000000000016</v>
      </c>
      <c r="R10" s="23">
        <f t="shared" si="11"/>
        <v>56948.91</v>
      </c>
      <c r="S10" s="23">
        <f t="shared" si="9"/>
        <v>232973.49000000002</v>
      </c>
      <c r="T10" s="23">
        <f t="shared" si="10"/>
        <v>239497.34000000003</v>
      </c>
      <c r="U10" s="23">
        <f t="shared" si="12"/>
        <v>50425.06</v>
      </c>
    </row>
    <row r="11" spans="1:21" ht="15" hidden="1">
      <c r="A11" s="7" t="s">
        <v>10</v>
      </c>
      <c r="B11" s="8">
        <v>12584.48</v>
      </c>
      <c r="C11" s="8">
        <f t="shared" si="7"/>
        <v>93547.56000000001</v>
      </c>
      <c r="D11" s="8">
        <f t="shared" si="0"/>
        <v>93054.57</v>
      </c>
      <c r="E11" s="8">
        <f t="shared" si="8"/>
        <v>13077.470000000001</v>
      </c>
      <c r="F11" s="35">
        <v>0</v>
      </c>
      <c r="G11" s="8">
        <f t="shared" si="1"/>
        <v>0</v>
      </c>
      <c r="H11" s="8">
        <f t="shared" si="1"/>
        <v>0</v>
      </c>
      <c r="I11" s="8">
        <f t="shared" si="2"/>
        <v>0</v>
      </c>
      <c r="J11" s="38">
        <v>0</v>
      </c>
      <c r="K11" s="8">
        <f t="shared" si="3"/>
        <v>0</v>
      </c>
      <c r="L11" s="8">
        <f t="shared" si="3"/>
        <v>0</v>
      </c>
      <c r="M11" s="8">
        <f t="shared" si="4"/>
        <v>0</v>
      </c>
      <c r="N11" s="159">
        <v>-10.91</v>
      </c>
      <c r="O11" s="8">
        <f t="shared" si="5"/>
        <v>527.1600000000001</v>
      </c>
      <c r="P11" s="8">
        <f t="shared" si="5"/>
        <v>510.56</v>
      </c>
      <c r="Q11" s="8">
        <f t="shared" si="6"/>
        <v>5.690000000000111</v>
      </c>
      <c r="R11" s="23">
        <f t="shared" si="11"/>
        <v>12573.57</v>
      </c>
      <c r="S11" s="23">
        <f t="shared" si="9"/>
        <v>94074.72000000002</v>
      </c>
      <c r="T11" s="23">
        <f t="shared" si="10"/>
        <v>93565.13</v>
      </c>
      <c r="U11" s="23">
        <f t="shared" si="12"/>
        <v>13083.160000000003</v>
      </c>
    </row>
    <row r="12" spans="1:21" ht="15" hidden="1">
      <c r="A12" s="7" t="s">
        <v>11</v>
      </c>
      <c r="B12" s="8">
        <v>17392.34</v>
      </c>
      <c r="C12" s="8">
        <f t="shared" si="7"/>
        <v>93218.52000000002</v>
      </c>
      <c r="D12" s="8">
        <f t="shared" si="0"/>
        <v>99753.51000000001</v>
      </c>
      <c r="E12" s="8">
        <f t="shared" si="8"/>
        <v>10857.350000000006</v>
      </c>
      <c r="F12" s="35">
        <v>0</v>
      </c>
      <c r="G12" s="8">
        <f t="shared" si="1"/>
        <v>0</v>
      </c>
      <c r="H12" s="8">
        <f t="shared" si="1"/>
        <v>0</v>
      </c>
      <c r="I12" s="8">
        <f t="shared" si="2"/>
        <v>0</v>
      </c>
      <c r="J12" s="38">
        <v>0</v>
      </c>
      <c r="K12" s="8">
        <f t="shared" si="3"/>
        <v>0</v>
      </c>
      <c r="L12" s="8">
        <f t="shared" si="3"/>
        <v>0</v>
      </c>
      <c r="M12" s="8">
        <f t="shared" si="4"/>
        <v>0</v>
      </c>
      <c r="N12" s="159">
        <v>27.57</v>
      </c>
      <c r="O12" s="8">
        <f t="shared" si="5"/>
        <v>467.69</v>
      </c>
      <c r="P12" s="8">
        <f t="shared" si="5"/>
        <v>416.53999999999996</v>
      </c>
      <c r="Q12" s="8">
        <f t="shared" si="6"/>
        <v>78.72000000000003</v>
      </c>
      <c r="R12" s="23">
        <f t="shared" si="11"/>
        <v>17419.91</v>
      </c>
      <c r="S12" s="23">
        <f t="shared" si="9"/>
        <v>93686.21000000002</v>
      </c>
      <c r="T12" s="23">
        <f t="shared" si="10"/>
        <v>100170.05</v>
      </c>
      <c r="U12" s="23">
        <f t="shared" si="12"/>
        <v>10936.070000000022</v>
      </c>
    </row>
    <row r="13" spans="1:21" ht="15" hidden="1">
      <c r="A13" s="7" t="s">
        <v>12</v>
      </c>
      <c r="B13" s="8">
        <v>68046.75</v>
      </c>
      <c r="C13" s="8">
        <f t="shared" si="7"/>
        <v>533664.02</v>
      </c>
      <c r="D13" s="8">
        <f t="shared" si="0"/>
        <v>543155.72</v>
      </c>
      <c r="E13" s="8">
        <f t="shared" si="8"/>
        <v>58555.05000000005</v>
      </c>
      <c r="F13" s="35">
        <v>1034.56</v>
      </c>
      <c r="G13" s="8">
        <f t="shared" si="1"/>
        <v>5690.079999999998</v>
      </c>
      <c r="H13" s="8">
        <f t="shared" si="1"/>
        <v>6724.639999999999</v>
      </c>
      <c r="I13" s="8">
        <f t="shared" si="2"/>
        <v>0</v>
      </c>
      <c r="J13" s="38">
        <v>1526.4</v>
      </c>
      <c r="K13" s="8">
        <f t="shared" si="3"/>
        <v>18316.8</v>
      </c>
      <c r="L13" s="8">
        <f t="shared" si="3"/>
        <v>16790.4</v>
      </c>
      <c r="M13" s="8">
        <f t="shared" si="4"/>
        <v>3052.7999999999993</v>
      </c>
      <c r="N13" s="159">
        <v>42.67</v>
      </c>
      <c r="O13" s="8">
        <f t="shared" si="5"/>
        <v>1044.23</v>
      </c>
      <c r="P13" s="8">
        <f t="shared" si="5"/>
        <v>974.02</v>
      </c>
      <c r="Q13" s="8">
        <f t="shared" si="6"/>
        <v>112.88000000000011</v>
      </c>
      <c r="R13" s="23">
        <f t="shared" si="11"/>
        <v>70650.37999999999</v>
      </c>
      <c r="S13" s="23">
        <f t="shared" si="9"/>
        <v>558715.13</v>
      </c>
      <c r="T13" s="23">
        <f t="shared" si="10"/>
        <v>567644.78</v>
      </c>
      <c r="U13" s="23">
        <f t="shared" si="12"/>
        <v>61720.72999999998</v>
      </c>
    </row>
    <row r="14" spans="1:21" ht="15" hidden="1">
      <c r="A14" s="7" t="s">
        <v>13</v>
      </c>
      <c r="B14" s="8">
        <v>63962.98</v>
      </c>
      <c r="C14" s="8">
        <f t="shared" si="7"/>
        <v>315157.0800000001</v>
      </c>
      <c r="D14" s="8">
        <f t="shared" si="0"/>
        <v>324461.24999999994</v>
      </c>
      <c r="E14" s="8">
        <f t="shared" si="8"/>
        <v>54658.810000000114</v>
      </c>
      <c r="F14" s="35">
        <v>348.74</v>
      </c>
      <c r="G14" s="8">
        <f t="shared" si="1"/>
        <v>1743.6999999999998</v>
      </c>
      <c r="H14" s="8">
        <f t="shared" si="1"/>
        <v>2092.44</v>
      </c>
      <c r="I14" s="8">
        <f t="shared" si="2"/>
        <v>0</v>
      </c>
      <c r="J14" s="38">
        <v>645.01</v>
      </c>
      <c r="K14" s="8">
        <f t="shared" si="3"/>
        <v>7740.120000000002</v>
      </c>
      <c r="L14" s="8">
        <f t="shared" si="3"/>
        <v>5160.08</v>
      </c>
      <c r="M14" s="8">
        <f t="shared" si="4"/>
        <v>3225.050000000001</v>
      </c>
      <c r="N14" s="159">
        <v>33.55</v>
      </c>
      <c r="O14" s="8">
        <f t="shared" si="5"/>
        <v>1762.16</v>
      </c>
      <c r="P14" s="8">
        <f t="shared" si="5"/>
        <v>1657.71</v>
      </c>
      <c r="Q14" s="8">
        <f t="shared" si="6"/>
        <v>138</v>
      </c>
      <c r="R14" s="23">
        <f t="shared" si="11"/>
        <v>64990.280000000006</v>
      </c>
      <c r="S14" s="23">
        <f t="shared" si="9"/>
        <v>326403.06000000006</v>
      </c>
      <c r="T14" s="23">
        <f t="shared" si="10"/>
        <v>333371.48</v>
      </c>
      <c r="U14" s="23">
        <f t="shared" si="12"/>
        <v>58021.8600000001</v>
      </c>
    </row>
    <row r="15" spans="1:21" ht="15" hidden="1">
      <c r="A15" s="7" t="s">
        <v>14</v>
      </c>
      <c r="B15" s="8">
        <v>45050.48</v>
      </c>
      <c r="C15" s="8">
        <f t="shared" si="7"/>
        <v>385244.27999999997</v>
      </c>
      <c r="D15" s="8">
        <f t="shared" si="0"/>
        <v>387009.85000000003</v>
      </c>
      <c r="E15" s="8">
        <f t="shared" si="8"/>
        <v>43284.909999999916</v>
      </c>
      <c r="F15" s="35">
        <v>987.92</v>
      </c>
      <c r="G15" s="8">
        <f t="shared" si="1"/>
        <v>5064.66</v>
      </c>
      <c r="H15" s="8">
        <f t="shared" si="1"/>
        <v>6052.58</v>
      </c>
      <c r="I15" s="8">
        <f t="shared" si="2"/>
        <v>0</v>
      </c>
      <c r="J15" s="38">
        <v>3914.05</v>
      </c>
      <c r="K15" s="8">
        <f t="shared" si="3"/>
        <v>24532.110000000004</v>
      </c>
      <c r="L15" s="8">
        <f t="shared" si="3"/>
        <v>25357.32</v>
      </c>
      <c r="M15" s="8">
        <f t="shared" si="4"/>
        <v>3088.840000000004</v>
      </c>
      <c r="N15" s="159">
        <v>-494.88</v>
      </c>
      <c r="O15" s="8">
        <f t="shared" si="5"/>
        <v>973.1299999999999</v>
      </c>
      <c r="P15" s="8">
        <f t="shared" si="5"/>
        <v>913.99</v>
      </c>
      <c r="Q15" s="8">
        <f t="shared" si="6"/>
        <v>-435.7400000000001</v>
      </c>
      <c r="R15" s="23">
        <f t="shared" si="11"/>
        <v>49457.57000000001</v>
      </c>
      <c r="S15" s="23">
        <f t="shared" si="9"/>
        <v>415814.17999999993</v>
      </c>
      <c r="T15" s="23">
        <f t="shared" si="10"/>
        <v>419333.74000000005</v>
      </c>
      <c r="U15" s="23">
        <f t="shared" si="12"/>
        <v>45938.00999999989</v>
      </c>
    </row>
    <row r="16" spans="1:21" ht="15" hidden="1">
      <c r="A16" s="7" t="s">
        <v>144</v>
      </c>
      <c r="B16" s="8"/>
      <c r="C16" s="8">
        <f t="shared" si="7"/>
        <v>293154.25999999995</v>
      </c>
      <c r="D16" s="8">
        <f t="shared" si="0"/>
        <v>251023.41000000003</v>
      </c>
      <c r="E16" s="8">
        <f t="shared" si="8"/>
        <v>42130.84999999992</v>
      </c>
      <c r="F16" s="35">
        <v>0</v>
      </c>
      <c r="G16" s="8">
        <f t="shared" si="1"/>
        <v>2226</v>
      </c>
      <c r="H16" s="8">
        <f t="shared" si="1"/>
        <v>2226</v>
      </c>
      <c r="I16" s="8">
        <f t="shared" si="2"/>
        <v>0</v>
      </c>
      <c r="J16" s="38">
        <v>0</v>
      </c>
      <c r="K16" s="8">
        <f t="shared" si="3"/>
        <v>21383.510000000002</v>
      </c>
      <c r="L16" s="8">
        <f t="shared" si="3"/>
        <v>4471.08</v>
      </c>
      <c r="M16" s="8">
        <f t="shared" si="4"/>
        <v>16912.43</v>
      </c>
      <c r="N16" s="159">
        <v>0</v>
      </c>
      <c r="O16" s="8">
        <f t="shared" si="5"/>
        <v>607.9100000000001</v>
      </c>
      <c r="P16" s="8">
        <f t="shared" si="5"/>
        <v>690.67</v>
      </c>
      <c r="Q16" s="8">
        <f t="shared" si="6"/>
        <v>-82.75999999999988</v>
      </c>
      <c r="R16" s="23">
        <f t="shared" si="11"/>
        <v>0</v>
      </c>
      <c r="S16" s="23">
        <f t="shared" si="9"/>
        <v>317371.67999999993</v>
      </c>
      <c r="T16" s="23">
        <f t="shared" si="10"/>
        <v>258411.16000000003</v>
      </c>
      <c r="U16" s="23">
        <f t="shared" si="12"/>
        <v>58960.5199999999</v>
      </c>
    </row>
    <row r="17" spans="1:21" ht="15" hidden="1">
      <c r="A17" s="7" t="s">
        <v>15</v>
      </c>
      <c r="B17" s="8">
        <v>93360.17</v>
      </c>
      <c r="C17" s="8">
        <f t="shared" si="7"/>
        <v>416362.1100000001</v>
      </c>
      <c r="D17" s="8">
        <f t="shared" si="0"/>
        <v>426246.6</v>
      </c>
      <c r="E17" s="8">
        <f t="shared" si="8"/>
        <v>83475.68000000011</v>
      </c>
      <c r="F17" s="35">
        <v>0</v>
      </c>
      <c r="G17" s="8">
        <f t="shared" si="1"/>
        <v>0</v>
      </c>
      <c r="H17" s="8">
        <f t="shared" si="1"/>
        <v>0</v>
      </c>
      <c r="I17" s="8">
        <f t="shared" si="2"/>
        <v>0</v>
      </c>
      <c r="J17" s="38">
        <v>37852.95</v>
      </c>
      <c r="K17" s="8">
        <f t="shared" si="3"/>
        <v>4254.840000000001</v>
      </c>
      <c r="L17" s="8">
        <f t="shared" si="3"/>
        <v>4609.41</v>
      </c>
      <c r="M17" s="8">
        <f t="shared" si="4"/>
        <v>37498.380000000005</v>
      </c>
      <c r="N17" s="159">
        <v>404.15</v>
      </c>
      <c r="O17" s="8">
        <f t="shared" si="5"/>
        <v>1454.82</v>
      </c>
      <c r="P17" s="8">
        <f t="shared" si="5"/>
        <v>1424.31</v>
      </c>
      <c r="Q17" s="8">
        <f t="shared" si="6"/>
        <v>434.65999999999985</v>
      </c>
      <c r="R17" s="23">
        <f t="shared" si="11"/>
        <v>131617.27</v>
      </c>
      <c r="S17" s="23">
        <f t="shared" si="9"/>
        <v>422071.77000000014</v>
      </c>
      <c r="T17" s="23">
        <f t="shared" si="10"/>
        <v>432280.31999999995</v>
      </c>
      <c r="U17" s="23">
        <f t="shared" si="12"/>
        <v>121408.7200000002</v>
      </c>
    </row>
    <row r="18" spans="1:21" ht="15" hidden="1">
      <c r="A18" s="7" t="s">
        <v>16</v>
      </c>
      <c r="B18" s="8">
        <v>31615.31</v>
      </c>
      <c r="C18" s="8">
        <f t="shared" si="7"/>
        <v>338797.19999999995</v>
      </c>
      <c r="D18" s="8">
        <f t="shared" si="0"/>
        <v>333663.86</v>
      </c>
      <c r="E18" s="8">
        <f t="shared" si="8"/>
        <v>36748.649999999965</v>
      </c>
      <c r="F18" s="35">
        <v>0</v>
      </c>
      <c r="G18" s="8">
        <f t="shared" si="1"/>
        <v>0</v>
      </c>
      <c r="H18" s="8">
        <f t="shared" si="1"/>
        <v>0</v>
      </c>
      <c r="I18" s="8">
        <f t="shared" si="2"/>
        <v>0</v>
      </c>
      <c r="J18" s="38">
        <v>581.94</v>
      </c>
      <c r="K18" s="8">
        <f t="shared" si="3"/>
        <v>3491.6400000000012</v>
      </c>
      <c r="L18" s="8">
        <f t="shared" si="3"/>
        <v>2909.7</v>
      </c>
      <c r="M18" s="8">
        <f t="shared" si="4"/>
        <v>1163.8800000000015</v>
      </c>
      <c r="N18" s="159">
        <v>8.22</v>
      </c>
      <c r="O18" s="8">
        <f t="shared" si="5"/>
        <v>183.1</v>
      </c>
      <c r="P18" s="8">
        <f t="shared" si="5"/>
        <v>172.15</v>
      </c>
      <c r="Q18" s="8">
        <f t="shared" si="6"/>
        <v>19.169999999999987</v>
      </c>
      <c r="R18" s="23">
        <f t="shared" si="11"/>
        <v>32205.47</v>
      </c>
      <c r="S18" s="23">
        <f t="shared" si="9"/>
        <v>342471.93999999994</v>
      </c>
      <c r="T18" s="23">
        <f t="shared" si="10"/>
        <v>336745.71</v>
      </c>
      <c r="U18" s="23">
        <f t="shared" si="12"/>
        <v>37931.699999999895</v>
      </c>
    </row>
    <row r="19" spans="1:21" ht="15" hidden="1">
      <c r="A19" s="7" t="s">
        <v>17</v>
      </c>
      <c r="B19" s="8">
        <v>42623.39</v>
      </c>
      <c r="C19" s="8">
        <f t="shared" si="7"/>
        <v>440989.6800000001</v>
      </c>
      <c r="D19" s="8">
        <f t="shared" si="0"/>
        <v>451808.18</v>
      </c>
      <c r="E19" s="8">
        <f t="shared" si="8"/>
        <v>31804.89000000013</v>
      </c>
      <c r="F19" s="35">
        <v>736.7</v>
      </c>
      <c r="G19" s="8">
        <f t="shared" si="1"/>
        <v>3683.4999999999995</v>
      </c>
      <c r="H19" s="8">
        <f t="shared" si="1"/>
        <v>4420.200000000001</v>
      </c>
      <c r="I19" s="8">
        <f t="shared" si="2"/>
        <v>0</v>
      </c>
      <c r="J19" s="38">
        <v>619.57</v>
      </c>
      <c r="K19" s="8">
        <f t="shared" si="3"/>
        <v>7434.839999999999</v>
      </c>
      <c r="L19" s="8">
        <f t="shared" si="3"/>
        <v>6815.2699999999995</v>
      </c>
      <c r="M19" s="8">
        <f t="shared" si="4"/>
        <v>1239.1399999999994</v>
      </c>
      <c r="N19" s="159">
        <v>14.84</v>
      </c>
      <c r="O19" s="8">
        <f t="shared" si="5"/>
        <v>682.8</v>
      </c>
      <c r="P19" s="8">
        <f t="shared" si="5"/>
        <v>667.77</v>
      </c>
      <c r="Q19" s="8">
        <f t="shared" si="6"/>
        <v>29.870000000000005</v>
      </c>
      <c r="R19" s="23">
        <f t="shared" si="11"/>
        <v>43994.49999999999</v>
      </c>
      <c r="S19" s="23">
        <f t="shared" si="9"/>
        <v>452790.8200000001</v>
      </c>
      <c r="T19" s="23">
        <f t="shared" si="10"/>
        <v>463711.42000000004</v>
      </c>
      <c r="U19" s="23">
        <f t="shared" si="12"/>
        <v>33073.90000000008</v>
      </c>
    </row>
    <row r="20" spans="1:21" ht="15" hidden="1">
      <c r="A20" s="7" t="s">
        <v>18</v>
      </c>
      <c r="B20" s="8">
        <v>135455.76</v>
      </c>
      <c r="C20" s="8">
        <f t="shared" si="7"/>
        <v>932168.3399999997</v>
      </c>
      <c r="D20" s="8">
        <f t="shared" si="0"/>
        <v>948998.1299999999</v>
      </c>
      <c r="E20" s="8">
        <f t="shared" si="8"/>
        <v>118625.96999999974</v>
      </c>
      <c r="F20" s="35">
        <v>1737.34</v>
      </c>
      <c r="G20" s="8">
        <f t="shared" si="1"/>
        <v>8686.699999999999</v>
      </c>
      <c r="H20" s="8">
        <f t="shared" si="1"/>
        <v>10424.039999999999</v>
      </c>
      <c r="I20" s="8">
        <f t="shared" si="2"/>
        <v>0</v>
      </c>
      <c r="J20" s="38">
        <v>686.35</v>
      </c>
      <c r="K20" s="8">
        <f t="shared" si="3"/>
        <v>28550.569999999996</v>
      </c>
      <c r="L20" s="8">
        <f t="shared" si="3"/>
        <v>30159.649999999994</v>
      </c>
      <c r="M20" s="8">
        <f t="shared" si="4"/>
        <v>-922.7299999999996</v>
      </c>
      <c r="N20" s="159">
        <v>68.6</v>
      </c>
      <c r="O20" s="8">
        <f t="shared" si="5"/>
        <v>1554.9299999999998</v>
      </c>
      <c r="P20" s="8">
        <f t="shared" si="5"/>
        <v>1464.79</v>
      </c>
      <c r="Q20" s="8">
        <f t="shared" si="6"/>
        <v>158.73999999999978</v>
      </c>
      <c r="R20" s="23">
        <f t="shared" si="11"/>
        <v>137948.05000000002</v>
      </c>
      <c r="S20" s="23">
        <f t="shared" si="9"/>
        <v>970960.5399999997</v>
      </c>
      <c r="T20" s="23">
        <f t="shared" si="10"/>
        <v>991046.61</v>
      </c>
      <c r="U20" s="23">
        <f t="shared" si="12"/>
        <v>117861.97999999963</v>
      </c>
    </row>
    <row r="21" spans="1:21" ht="15" hidden="1">
      <c r="A21" s="7" t="s">
        <v>143</v>
      </c>
      <c r="B21" s="8"/>
      <c r="C21" s="8">
        <f t="shared" si="7"/>
        <v>550790.1699999999</v>
      </c>
      <c r="D21" s="8">
        <f t="shared" si="0"/>
        <v>475705.1599999999</v>
      </c>
      <c r="E21" s="8">
        <f t="shared" si="8"/>
        <v>75085.01000000001</v>
      </c>
      <c r="F21" s="35">
        <v>0</v>
      </c>
      <c r="G21" s="8">
        <f t="shared" si="1"/>
        <v>6216.9000000000015</v>
      </c>
      <c r="H21" s="8">
        <f t="shared" si="1"/>
        <v>6216.9</v>
      </c>
      <c r="I21" s="8">
        <f t="shared" si="2"/>
        <v>0</v>
      </c>
      <c r="J21" s="38">
        <v>0</v>
      </c>
      <c r="K21" s="8">
        <f t="shared" si="3"/>
        <v>0</v>
      </c>
      <c r="L21" s="8">
        <f t="shared" si="3"/>
        <v>0</v>
      </c>
      <c r="M21" s="8">
        <f t="shared" si="4"/>
        <v>0</v>
      </c>
      <c r="N21" s="159">
        <v>0</v>
      </c>
      <c r="O21" s="8">
        <f t="shared" si="5"/>
        <v>1504</v>
      </c>
      <c r="P21" s="8">
        <f t="shared" si="5"/>
        <v>1344.04</v>
      </c>
      <c r="Q21" s="8">
        <f t="shared" si="6"/>
        <v>159.96000000000004</v>
      </c>
      <c r="R21" s="23">
        <f t="shared" si="11"/>
        <v>0</v>
      </c>
      <c r="S21" s="23">
        <f t="shared" si="9"/>
        <v>558511.07</v>
      </c>
      <c r="T21" s="23">
        <f t="shared" si="10"/>
        <v>483266.0999999999</v>
      </c>
      <c r="U21" s="23">
        <f t="shared" si="12"/>
        <v>75244.97000000003</v>
      </c>
    </row>
    <row r="22" spans="1:21" ht="15" hidden="1">
      <c r="A22" s="7" t="s">
        <v>100</v>
      </c>
      <c r="B22" s="8">
        <v>71828.11</v>
      </c>
      <c r="C22" s="8">
        <f>C48+C72+C96+C120+C144+C168+C193+C218+C243+C270+C295+C320+D48</f>
        <v>1318074.0799999998</v>
      </c>
      <c r="D22" s="8">
        <f t="shared" si="0"/>
        <v>1194835.3599999999</v>
      </c>
      <c r="E22" s="8">
        <f t="shared" si="8"/>
        <v>195066.83000000007</v>
      </c>
      <c r="F22" s="35">
        <v>0</v>
      </c>
      <c r="G22" s="8">
        <f t="shared" si="1"/>
        <v>12756.570000000003</v>
      </c>
      <c r="H22" s="8">
        <f t="shared" si="1"/>
        <v>12756.57</v>
      </c>
      <c r="I22" s="8">
        <f t="shared" si="2"/>
        <v>0</v>
      </c>
      <c r="J22" s="38">
        <v>0</v>
      </c>
      <c r="K22" s="8">
        <f t="shared" si="3"/>
        <v>98899.95000000004</v>
      </c>
      <c r="L22" s="8">
        <f t="shared" si="3"/>
        <v>94664.16000000002</v>
      </c>
      <c r="M22" s="8">
        <f t="shared" si="4"/>
        <v>4235.790000000023</v>
      </c>
      <c r="N22" s="159">
        <v>0</v>
      </c>
      <c r="O22" s="8">
        <f t="shared" si="5"/>
        <v>4936.81</v>
      </c>
      <c r="P22" s="8">
        <f t="shared" si="5"/>
        <v>4915.26</v>
      </c>
      <c r="Q22" s="8">
        <f t="shared" si="6"/>
        <v>21.550000000000182</v>
      </c>
      <c r="R22" s="23">
        <f t="shared" si="11"/>
        <v>71828.11</v>
      </c>
      <c r="S22" s="23">
        <f t="shared" si="9"/>
        <v>1434667.41</v>
      </c>
      <c r="T22" s="23">
        <f t="shared" si="10"/>
        <v>1307171.3499999999</v>
      </c>
      <c r="U22" s="23">
        <f t="shared" si="12"/>
        <v>199324.17000000016</v>
      </c>
    </row>
    <row r="23" spans="1:21" ht="15" hidden="1">
      <c r="A23" s="7" t="s">
        <v>19</v>
      </c>
      <c r="B23" s="8">
        <v>78133.14</v>
      </c>
      <c r="C23" s="8">
        <f t="shared" si="7"/>
        <v>632116.1700000002</v>
      </c>
      <c r="D23" s="8">
        <f t="shared" si="0"/>
        <v>638708.11</v>
      </c>
      <c r="E23" s="8">
        <f t="shared" si="8"/>
        <v>71541.20000000019</v>
      </c>
      <c r="F23" s="35">
        <v>2145.44</v>
      </c>
      <c r="G23" s="8">
        <f t="shared" si="1"/>
        <v>8348.560000000001</v>
      </c>
      <c r="H23" s="8">
        <f t="shared" si="1"/>
        <v>10494</v>
      </c>
      <c r="I23" s="8">
        <f t="shared" si="2"/>
        <v>0</v>
      </c>
      <c r="J23" s="38">
        <v>675.75</v>
      </c>
      <c r="K23" s="8">
        <f t="shared" si="3"/>
        <v>8490.07</v>
      </c>
      <c r="L23" s="8">
        <f t="shared" si="3"/>
        <v>6826.93</v>
      </c>
      <c r="M23" s="8">
        <f t="shared" si="4"/>
        <v>2338.8899999999994</v>
      </c>
      <c r="N23" s="159">
        <v>63.52</v>
      </c>
      <c r="O23" s="8">
        <f t="shared" si="5"/>
        <v>938.3100000000001</v>
      </c>
      <c r="P23" s="8">
        <f t="shared" si="5"/>
        <v>919.58</v>
      </c>
      <c r="Q23" s="8">
        <f t="shared" si="6"/>
        <v>82.25</v>
      </c>
      <c r="R23" s="23">
        <f t="shared" si="11"/>
        <v>81017.85</v>
      </c>
      <c r="S23" s="23">
        <f t="shared" si="9"/>
        <v>649893.1100000002</v>
      </c>
      <c r="T23" s="23">
        <f t="shared" si="10"/>
        <v>656948.62</v>
      </c>
      <c r="U23" s="23">
        <f t="shared" si="12"/>
        <v>73962.3400000002</v>
      </c>
    </row>
    <row r="24" spans="1:21" ht="15" hidden="1">
      <c r="A24" s="7" t="s">
        <v>20</v>
      </c>
      <c r="B24" s="8">
        <v>56622.16</v>
      </c>
      <c r="C24" s="8">
        <f t="shared" si="7"/>
        <v>406923.3100000001</v>
      </c>
      <c r="D24" s="8">
        <f t="shared" si="0"/>
        <v>419635.24000000005</v>
      </c>
      <c r="E24" s="8">
        <f t="shared" si="8"/>
        <v>43910.23000000004</v>
      </c>
      <c r="F24" s="35">
        <v>721.86</v>
      </c>
      <c r="G24" s="8">
        <f t="shared" si="1"/>
        <v>3696.2599999999993</v>
      </c>
      <c r="H24" s="8">
        <f t="shared" si="1"/>
        <v>4497.62</v>
      </c>
      <c r="I24" s="8">
        <f t="shared" si="2"/>
        <v>-79.50000000000091</v>
      </c>
      <c r="J24" s="38">
        <v>689</v>
      </c>
      <c r="K24" s="8">
        <f t="shared" si="3"/>
        <v>8268</v>
      </c>
      <c r="L24" s="8">
        <f t="shared" si="3"/>
        <v>8268</v>
      </c>
      <c r="M24" s="8">
        <f t="shared" si="4"/>
        <v>689</v>
      </c>
      <c r="N24" s="159">
        <v>56.31</v>
      </c>
      <c r="O24" s="8">
        <f t="shared" si="5"/>
        <v>858.42</v>
      </c>
      <c r="P24" s="8">
        <f t="shared" si="5"/>
        <v>858.97</v>
      </c>
      <c r="Q24" s="8">
        <f t="shared" si="6"/>
        <v>55.75999999999999</v>
      </c>
      <c r="R24" s="23">
        <f t="shared" si="11"/>
        <v>58089.33</v>
      </c>
      <c r="S24" s="23">
        <f t="shared" si="9"/>
        <v>419745.9900000001</v>
      </c>
      <c r="T24" s="23">
        <f t="shared" si="10"/>
        <v>433259.83</v>
      </c>
      <c r="U24" s="23">
        <f t="shared" si="12"/>
        <v>44575.49000000011</v>
      </c>
    </row>
    <row r="25" spans="1:21" ht="15" hidden="1">
      <c r="A25" s="10" t="s">
        <v>21</v>
      </c>
      <c r="B25" s="11">
        <f>SUM(B6:B24)</f>
        <v>933077.3</v>
      </c>
      <c r="C25" s="25">
        <f>C51+C75+C99+C123+C147+C171+C196+C221+C246+C273+C298+C323+D51</f>
        <v>9756941.1</v>
      </c>
      <c r="D25" s="25">
        <f t="shared" si="0"/>
        <v>9135667.32</v>
      </c>
      <c r="E25" s="25">
        <f>B51+C25-D25</f>
        <v>1554351.08</v>
      </c>
      <c r="F25" s="11">
        <f>SUM(F6:F24)</f>
        <v>13215.040000000003</v>
      </c>
      <c r="G25" s="25">
        <f t="shared" si="1"/>
        <v>143418.23</v>
      </c>
      <c r="H25" s="25">
        <f t="shared" si="1"/>
        <v>156413.85</v>
      </c>
      <c r="I25" s="25">
        <f t="shared" si="2"/>
        <v>219.4200000000128</v>
      </c>
      <c r="J25" s="11">
        <f>SUM(J6:J24)</f>
        <v>47191.02</v>
      </c>
      <c r="K25" s="25">
        <f t="shared" si="3"/>
        <v>349340.2100000001</v>
      </c>
      <c r="L25" s="25">
        <f t="shared" si="3"/>
        <v>314130.44</v>
      </c>
      <c r="M25" s="25">
        <f t="shared" si="4"/>
        <v>82400.7900000001</v>
      </c>
      <c r="N25" s="104">
        <f aca="true" t="shared" si="13" ref="N25:U25">SUM(N6:N24)</f>
        <v>449.31</v>
      </c>
      <c r="O25" s="104">
        <f t="shared" si="13"/>
        <v>31329.88</v>
      </c>
      <c r="P25" s="104">
        <f t="shared" si="13"/>
        <v>30641.990000000005</v>
      </c>
      <c r="Q25" s="104">
        <f t="shared" si="13"/>
        <v>1137.1999999999996</v>
      </c>
      <c r="R25" s="104">
        <f t="shared" si="13"/>
        <v>993932.6699999999</v>
      </c>
      <c r="S25" s="104">
        <f t="shared" si="13"/>
        <v>10281029.42</v>
      </c>
      <c r="T25" s="104">
        <f t="shared" si="13"/>
        <v>9636853.6</v>
      </c>
      <c r="U25" s="104">
        <f t="shared" si="13"/>
        <v>1638108.4900000007</v>
      </c>
    </row>
    <row r="26" spans="4:16" ht="15" hidden="1">
      <c r="D26" s="20" t="s">
        <v>6</v>
      </c>
      <c r="E26" s="20"/>
      <c r="F26" s="20"/>
      <c r="G26" s="20"/>
      <c r="H26" s="20" t="s">
        <v>6</v>
      </c>
      <c r="I26" s="20"/>
      <c r="J26" s="20"/>
      <c r="K26" s="20"/>
      <c r="L26" s="20" t="s">
        <v>6</v>
      </c>
      <c r="N26" s="3"/>
      <c r="P26" t="s">
        <v>32</v>
      </c>
    </row>
    <row r="27" spans="2:14" ht="15" hidden="1">
      <c r="B27" s="12"/>
      <c r="C27" s="12"/>
      <c r="D27" s="12"/>
      <c r="E27" s="13"/>
      <c r="F27" s="13"/>
      <c r="G27" s="12"/>
      <c r="H27" s="13"/>
      <c r="I27" s="13"/>
      <c r="J27" s="13"/>
      <c r="K27" s="13"/>
      <c r="N27" s="3"/>
    </row>
    <row r="28" spans="10:14" ht="15" hidden="1">
      <c r="J28" s="3"/>
      <c r="N28" s="3"/>
    </row>
    <row r="29" spans="2:18" ht="15" hidden="1">
      <c r="B29" s="12" t="s">
        <v>169</v>
      </c>
      <c r="C29" s="12"/>
      <c r="D29" s="12"/>
      <c r="E29" s="13"/>
      <c r="F29" s="13"/>
      <c r="G29" s="12"/>
      <c r="H29" s="13"/>
      <c r="I29" s="13"/>
      <c r="J29" s="17"/>
      <c r="K29" s="13"/>
      <c r="N29" s="3" t="s">
        <v>269</v>
      </c>
      <c r="R29" s="3"/>
    </row>
    <row r="30" spans="1:18" ht="15" hidden="1">
      <c r="A30" s="380" t="s">
        <v>1</v>
      </c>
      <c r="B30" s="380" t="s">
        <v>22</v>
      </c>
      <c r="C30" s="382" t="s">
        <v>2</v>
      </c>
      <c r="D30" s="383"/>
      <c r="E30" s="384"/>
      <c r="F30" s="41"/>
      <c r="G30" s="385" t="s">
        <v>3</v>
      </c>
      <c r="H30" s="386"/>
      <c r="I30" s="387"/>
      <c r="J30" s="46"/>
      <c r="K30" s="388" t="s">
        <v>4</v>
      </c>
      <c r="L30" s="388"/>
      <c r="M30" s="388"/>
      <c r="N30" s="39"/>
      <c r="O30" s="390" t="s">
        <v>23</v>
      </c>
      <c r="P30" s="390"/>
      <c r="Q30" s="390"/>
      <c r="R30" s="29"/>
    </row>
    <row r="31" spans="1:19" ht="25.5" hidden="1">
      <c r="A31" s="381"/>
      <c r="B31" s="381"/>
      <c r="C31" s="4" t="s">
        <v>5</v>
      </c>
      <c r="D31" s="181" t="s">
        <v>211</v>
      </c>
      <c r="E31" s="4" t="s">
        <v>6</v>
      </c>
      <c r="F31" s="4" t="s">
        <v>7</v>
      </c>
      <c r="G31" s="42" t="s">
        <v>22</v>
      </c>
      <c r="H31" s="43" t="s">
        <v>5</v>
      </c>
      <c r="I31" s="43" t="s">
        <v>6</v>
      </c>
      <c r="J31" s="43" t="s">
        <v>7</v>
      </c>
      <c r="K31" s="44" t="s">
        <v>22</v>
      </c>
      <c r="L31" s="47" t="s">
        <v>5</v>
      </c>
      <c r="M31" s="47" t="s">
        <v>6</v>
      </c>
      <c r="N31" s="47" t="s">
        <v>7</v>
      </c>
      <c r="O31" s="48" t="s">
        <v>22</v>
      </c>
      <c r="P31" s="39" t="s">
        <v>5</v>
      </c>
      <c r="Q31" s="39" t="s">
        <v>6</v>
      </c>
      <c r="R31" s="39" t="s">
        <v>7</v>
      </c>
      <c r="S31" s="29"/>
    </row>
    <row r="32" spans="1:19" ht="15" hidden="1">
      <c r="A32" s="180" t="s">
        <v>98</v>
      </c>
      <c r="B32" s="8">
        <f aca="true" t="shared" si="14" ref="B32:B47">B6</f>
        <v>23735.83</v>
      </c>
      <c r="C32" s="186">
        <v>12755.51</v>
      </c>
      <c r="D32" s="187">
        <v>176586.05</v>
      </c>
      <c r="E32" s="188">
        <f>14472.85+722.45</f>
        <v>15195.300000000001</v>
      </c>
      <c r="F32" s="8">
        <f>B32+C32+D32-E32</f>
        <v>197882.09</v>
      </c>
      <c r="G32" s="42">
        <v>0</v>
      </c>
      <c r="H32" s="162">
        <v>2027.25</v>
      </c>
      <c r="I32" s="43"/>
      <c r="J32" s="163">
        <f>G32+H32-I32</f>
        <v>2027.25</v>
      </c>
      <c r="K32" s="45">
        <f aca="true" t="shared" si="15" ref="K32:K51">J6</f>
        <v>0</v>
      </c>
      <c r="L32" s="164">
        <v>4271.8</v>
      </c>
      <c r="M32" s="47"/>
      <c r="N32" s="45">
        <f>K32+L32-M32</f>
        <v>4271.8</v>
      </c>
      <c r="O32" s="8">
        <f aca="true" t="shared" si="16" ref="O32:O51">N6</f>
        <v>0</v>
      </c>
      <c r="P32" s="171">
        <v>0.45</v>
      </c>
      <c r="Q32" s="171">
        <v>0.39</v>
      </c>
      <c r="R32" s="8">
        <f>O32+P32-Q32</f>
        <v>0.06</v>
      </c>
      <c r="S32" s="29"/>
    </row>
    <row r="33" spans="1:19" ht="15" hidden="1">
      <c r="A33" s="180" t="s">
        <v>104</v>
      </c>
      <c r="B33" s="8">
        <f t="shared" si="14"/>
        <v>0</v>
      </c>
      <c r="C33" s="161">
        <v>29755.06</v>
      </c>
      <c r="D33" s="182"/>
      <c r="E33" s="189">
        <v>1892.33</v>
      </c>
      <c r="F33" s="8">
        <f aca="true" t="shared" si="17" ref="F33:F50">B33+C33+D33-E33</f>
        <v>27862.730000000003</v>
      </c>
      <c r="G33" s="42">
        <v>0</v>
      </c>
      <c r="H33" s="162">
        <v>379.18</v>
      </c>
      <c r="I33" s="43"/>
      <c r="J33" s="163">
        <f>G33+H33-I33</f>
        <v>379.18</v>
      </c>
      <c r="K33" s="45">
        <f t="shared" si="15"/>
        <v>0</v>
      </c>
      <c r="L33" s="47"/>
      <c r="M33" s="47"/>
      <c r="N33" s="45">
        <f>K33+L33-M33</f>
        <v>0</v>
      </c>
      <c r="O33" s="8">
        <f t="shared" si="16"/>
        <v>0</v>
      </c>
      <c r="P33" s="171"/>
      <c r="Q33" s="171"/>
      <c r="R33" s="8">
        <f>O33+P33-Q33</f>
        <v>0</v>
      </c>
      <c r="S33" s="29"/>
    </row>
    <row r="34" spans="1:19" ht="15" hidden="1">
      <c r="A34" s="180" t="s">
        <v>8</v>
      </c>
      <c r="B34" s="8">
        <f t="shared" si="14"/>
        <v>60213.24</v>
      </c>
      <c r="C34" s="189">
        <v>29749.93</v>
      </c>
      <c r="D34" s="190"/>
      <c r="E34" s="189">
        <v>23044.58</v>
      </c>
      <c r="F34" s="8">
        <f t="shared" si="17"/>
        <v>66918.59</v>
      </c>
      <c r="G34" s="25">
        <f>F8</f>
        <v>929.64</v>
      </c>
      <c r="H34" s="25">
        <v>-464.82</v>
      </c>
      <c r="I34" s="25">
        <v>929.64</v>
      </c>
      <c r="J34" s="163">
        <f>G34+H34-I34</f>
        <v>-464.82</v>
      </c>
      <c r="K34" s="45">
        <f t="shared" si="15"/>
        <v>0</v>
      </c>
      <c r="L34" s="45"/>
      <c r="M34" s="45"/>
      <c r="N34" s="45">
        <f>K34+L34-M34</f>
        <v>0</v>
      </c>
      <c r="O34" s="8">
        <f t="shared" si="16"/>
        <v>107.7</v>
      </c>
      <c r="P34" s="8">
        <v>20.39</v>
      </c>
      <c r="Q34" s="8">
        <v>19.42</v>
      </c>
      <c r="R34" s="8">
        <f>O34+P34-Q34</f>
        <v>108.67</v>
      </c>
      <c r="S34" s="31"/>
    </row>
    <row r="35" spans="1:19" ht="15" hidden="1">
      <c r="A35" s="180" t="s">
        <v>99</v>
      </c>
      <c r="B35" s="8">
        <f t="shared" si="14"/>
        <v>80205.06</v>
      </c>
      <c r="C35" s="188">
        <v>71645.4</v>
      </c>
      <c r="D35" s="190">
        <v>577403.48</v>
      </c>
      <c r="E35" s="188">
        <f>62373.35+1367.93</f>
        <v>63741.28</v>
      </c>
      <c r="F35" s="8">
        <f t="shared" si="17"/>
        <v>665512.6599999999</v>
      </c>
      <c r="G35" s="25">
        <v>0</v>
      </c>
      <c r="H35" s="25">
        <v>2271.05</v>
      </c>
      <c r="I35" s="25"/>
      <c r="J35" s="25">
        <f aca="true" t="shared" si="18" ref="J35:J50">G35+H35-I35</f>
        <v>2271.05</v>
      </c>
      <c r="K35" s="45">
        <f t="shared" si="15"/>
        <v>0</v>
      </c>
      <c r="L35" s="45">
        <v>1653.07</v>
      </c>
      <c r="M35" s="45"/>
      <c r="N35" s="45">
        <f aca="true" t="shared" si="19" ref="N35:N50">K35+L35-M35</f>
        <v>1653.07</v>
      </c>
      <c r="O35" s="8">
        <f t="shared" si="16"/>
        <v>0</v>
      </c>
      <c r="P35" s="8">
        <v>3.58</v>
      </c>
      <c r="Q35" s="8">
        <v>3.58</v>
      </c>
      <c r="R35" s="8">
        <f aca="true" t="shared" si="20" ref="R35:R50">O35+P35-Q35</f>
        <v>0</v>
      </c>
      <c r="S35" s="31"/>
    </row>
    <row r="36" spans="1:19" ht="15" hidden="1">
      <c r="A36" s="7" t="s">
        <v>9</v>
      </c>
      <c r="B36" s="8">
        <f t="shared" si="14"/>
        <v>52248.1</v>
      </c>
      <c r="C36" s="189">
        <v>17130.13</v>
      </c>
      <c r="D36" s="190"/>
      <c r="E36" s="189">
        <v>15655.41</v>
      </c>
      <c r="F36" s="8">
        <f t="shared" si="17"/>
        <v>53722.81999999999</v>
      </c>
      <c r="G36" s="25">
        <f aca="true" t="shared" si="21" ref="G36:G41">F10</f>
        <v>4572.84</v>
      </c>
      <c r="H36" s="25">
        <v>0</v>
      </c>
      <c r="I36" s="25">
        <v>4572.84</v>
      </c>
      <c r="J36" s="25">
        <f t="shared" si="18"/>
        <v>0</v>
      </c>
      <c r="K36" s="45">
        <f t="shared" si="15"/>
        <v>0</v>
      </c>
      <c r="L36" s="45"/>
      <c r="M36" s="45"/>
      <c r="N36" s="45">
        <f t="shared" si="19"/>
        <v>0</v>
      </c>
      <c r="O36" s="8">
        <f t="shared" si="16"/>
        <v>127.97</v>
      </c>
      <c r="P36" s="8">
        <v>131.96</v>
      </c>
      <c r="Q36" s="8">
        <v>132.13</v>
      </c>
      <c r="R36" s="8">
        <f t="shared" si="20"/>
        <v>127.80000000000001</v>
      </c>
      <c r="S36" s="31"/>
    </row>
    <row r="37" spans="1:19" ht="15" hidden="1">
      <c r="A37" s="7" t="s">
        <v>10</v>
      </c>
      <c r="B37" s="8">
        <f t="shared" si="14"/>
        <v>12584.48</v>
      </c>
      <c r="C37" s="8">
        <v>7794.18</v>
      </c>
      <c r="D37" s="183"/>
      <c r="E37" s="8">
        <v>4586.21</v>
      </c>
      <c r="F37" s="8">
        <f t="shared" si="17"/>
        <v>15792.45</v>
      </c>
      <c r="G37" s="25">
        <f t="shared" si="21"/>
        <v>0</v>
      </c>
      <c r="H37" s="25"/>
      <c r="I37" s="25"/>
      <c r="J37" s="25">
        <f t="shared" si="18"/>
        <v>0</v>
      </c>
      <c r="K37" s="45">
        <f t="shared" si="15"/>
        <v>0</v>
      </c>
      <c r="L37" s="45"/>
      <c r="M37" s="45"/>
      <c r="N37" s="45">
        <f t="shared" si="19"/>
        <v>0</v>
      </c>
      <c r="O37" s="8">
        <f t="shared" si="16"/>
        <v>-10.91</v>
      </c>
      <c r="P37" s="8">
        <v>13.87</v>
      </c>
      <c r="Q37" s="8">
        <v>13.87</v>
      </c>
      <c r="R37" s="8">
        <f t="shared" si="20"/>
        <v>-10.91</v>
      </c>
      <c r="S37" s="31"/>
    </row>
    <row r="38" spans="1:19" ht="15" hidden="1">
      <c r="A38" s="180" t="s">
        <v>11</v>
      </c>
      <c r="B38" s="8">
        <f t="shared" si="14"/>
        <v>17392.34</v>
      </c>
      <c r="C38" s="8">
        <v>7768.21</v>
      </c>
      <c r="D38" s="183"/>
      <c r="E38" s="8">
        <v>7959.04</v>
      </c>
      <c r="F38" s="8">
        <f t="shared" si="17"/>
        <v>17201.51</v>
      </c>
      <c r="G38" s="25">
        <f t="shared" si="21"/>
        <v>0</v>
      </c>
      <c r="H38" s="25"/>
      <c r="I38" s="25"/>
      <c r="J38" s="25">
        <f t="shared" si="18"/>
        <v>0</v>
      </c>
      <c r="K38" s="45">
        <f t="shared" si="15"/>
        <v>0</v>
      </c>
      <c r="L38" s="45"/>
      <c r="M38" s="45"/>
      <c r="N38" s="45">
        <f t="shared" si="19"/>
        <v>0</v>
      </c>
      <c r="O38" s="8">
        <f t="shared" si="16"/>
        <v>27.57</v>
      </c>
      <c r="P38" s="8">
        <v>64.52</v>
      </c>
      <c r="Q38" s="8">
        <v>63.42</v>
      </c>
      <c r="R38" s="8">
        <f t="shared" si="20"/>
        <v>28.67</v>
      </c>
      <c r="S38" s="31"/>
    </row>
    <row r="39" spans="1:19" ht="15" hidden="1">
      <c r="A39" s="7" t="s">
        <v>12</v>
      </c>
      <c r="B39" s="8">
        <f t="shared" si="14"/>
        <v>68046.75</v>
      </c>
      <c r="C39" s="8">
        <v>44477.07</v>
      </c>
      <c r="D39" s="183"/>
      <c r="E39" s="8">
        <v>35781.06</v>
      </c>
      <c r="F39" s="8">
        <f t="shared" si="17"/>
        <v>76742.76000000001</v>
      </c>
      <c r="G39" s="25">
        <f t="shared" si="21"/>
        <v>1034.56</v>
      </c>
      <c r="H39" s="25">
        <v>0</v>
      </c>
      <c r="I39" s="25">
        <v>1034.56</v>
      </c>
      <c r="J39" s="25">
        <f t="shared" si="18"/>
        <v>0</v>
      </c>
      <c r="K39" s="45">
        <f t="shared" si="15"/>
        <v>1526.4</v>
      </c>
      <c r="L39" s="45">
        <v>1526.4</v>
      </c>
      <c r="M39" s="45"/>
      <c r="N39" s="45">
        <f t="shared" si="19"/>
        <v>3052.8</v>
      </c>
      <c r="O39" s="8">
        <f t="shared" si="16"/>
        <v>42.67</v>
      </c>
      <c r="P39" s="8">
        <v>34.28</v>
      </c>
      <c r="Q39" s="8">
        <v>28.15</v>
      </c>
      <c r="R39" s="8">
        <f t="shared" si="20"/>
        <v>48.800000000000004</v>
      </c>
      <c r="S39" s="31"/>
    </row>
    <row r="40" spans="1:19" ht="15" hidden="1">
      <c r="A40" s="7" t="s">
        <v>13</v>
      </c>
      <c r="B40" s="8">
        <f t="shared" si="14"/>
        <v>63962.98</v>
      </c>
      <c r="C40" s="8">
        <v>26263.09</v>
      </c>
      <c r="D40" s="183"/>
      <c r="E40" s="8">
        <v>27331.95</v>
      </c>
      <c r="F40" s="8">
        <f t="shared" si="17"/>
        <v>62894.12000000001</v>
      </c>
      <c r="G40" s="25">
        <f t="shared" si="21"/>
        <v>348.74</v>
      </c>
      <c r="H40" s="25">
        <v>-174.37</v>
      </c>
      <c r="I40" s="25">
        <v>348.74</v>
      </c>
      <c r="J40" s="25">
        <f t="shared" si="18"/>
        <v>-174.37</v>
      </c>
      <c r="K40" s="45">
        <f t="shared" si="15"/>
        <v>645.01</v>
      </c>
      <c r="L40" s="45">
        <v>645.01</v>
      </c>
      <c r="M40" s="45"/>
      <c r="N40" s="45">
        <f t="shared" si="19"/>
        <v>1290.02</v>
      </c>
      <c r="O40" s="8">
        <f t="shared" si="16"/>
        <v>33.55</v>
      </c>
      <c r="P40" s="8">
        <v>94.02</v>
      </c>
      <c r="Q40" s="8">
        <v>77.94</v>
      </c>
      <c r="R40" s="8">
        <f t="shared" si="20"/>
        <v>49.629999999999995</v>
      </c>
      <c r="S40" s="31"/>
    </row>
    <row r="41" spans="1:19" ht="15" hidden="1">
      <c r="A41" s="7" t="s">
        <v>14</v>
      </c>
      <c r="B41" s="8">
        <f t="shared" si="14"/>
        <v>45050.48</v>
      </c>
      <c r="C41" s="8">
        <v>32103.69</v>
      </c>
      <c r="D41" s="183"/>
      <c r="E41" s="8">
        <v>29629.52</v>
      </c>
      <c r="F41" s="8">
        <f t="shared" si="17"/>
        <v>47524.649999999994</v>
      </c>
      <c r="G41" s="25">
        <f t="shared" si="21"/>
        <v>987.92</v>
      </c>
      <c r="H41" s="25">
        <v>-368.9</v>
      </c>
      <c r="I41" s="25">
        <v>987.92</v>
      </c>
      <c r="J41" s="25">
        <f t="shared" si="18"/>
        <v>-368.9</v>
      </c>
      <c r="K41" s="45">
        <f t="shared" si="15"/>
        <v>3914.05</v>
      </c>
      <c r="L41" s="45">
        <v>2054.81</v>
      </c>
      <c r="M41" s="45">
        <v>988.45</v>
      </c>
      <c r="N41" s="45">
        <f t="shared" si="19"/>
        <v>4980.410000000001</v>
      </c>
      <c r="O41" s="8">
        <f t="shared" si="16"/>
        <v>-494.88</v>
      </c>
      <c r="P41" s="8">
        <v>82.5</v>
      </c>
      <c r="Q41" s="8">
        <v>86.17</v>
      </c>
      <c r="R41" s="8">
        <f t="shared" si="20"/>
        <v>-498.55</v>
      </c>
      <c r="S41" s="31"/>
    </row>
    <row r="42" spans="1:19" ht="15" hidden="1">
      <c r="A42" s="7" t="s">
        <v>144</v>
      </c>
      <c r="B42" s="8">
        <f t="shared" si="14"/>
        <v>0</v>
      </c>
      <c r="C42" s="8"/>
      <c r="D42" s="183"/>
      <c r="E42" s="8"/>
      <c r="F42" s="8">
        <f t="shared" si="17"/>
        <v>0</v>
      </c>
      <c r="G42" s="25">
        <v>0</v>
      </c>
      <c r="H42" s="25">
        <v>185.5</v>
      </c>
      <c r="I42" s="25"/>
      <c r="J42" s="25">
        <f t="shared" si="18"/>
        <v>185.5</v>
      </c>
      <c r="K42" s="45">
        <f t="shared" si="15"/>
        <v>0</v>
      </c>
      <c r="L42" s="45">
        <v>372.59</v>
      </c>
      <c r="M42" s="45"/>
      <c r="N42" s="45">
        <f t="shared" si="19"/>
        <v>372.59</v>
      </c>
      <c r="O42" s="8">
        <f t="shared" si="16"/>
        <v>0</v>
      </c>
      <c r="P42" s="8"/>
      <c r="Q42" s="8"/>
      <c r="R42" s="8">
        <f t="shared" si="20"/>
        <v>0</v>
      </c>
      <c r="S42" s="31"/>
    </row>
    <row r="43" spans="1:19" ht="15" hidden="1">
      <c r="A43" s="180" t="s">
        <v>15</v>
      </c>
      <c r="B43" s="8">
        <f t="shared" si="14"/>
        <v>93360.17</v>
      </c>
      <c r="C43" s="8">
        <v>34693.8</v>
      </c>
      <c r="D43" s="183"/>
      <c r="E43" s="8">
        <v>29839.7</v>
      </c>
      <c r="F43" s="8">
        <f t="shared" si="17"/>
        <v>98214.27</v>
      </c>
      <c r="G43" s="25">
        <f>F17</f>
        <v>0</v>
      </c>
      <c r="H43" s="25"/>
      <c r="I43" s="25"/>
      <c r="J43" s="25">
        <f t="shared" si="18"/>
        <v>0</v>
      </c>
      <c r="K43" s="45">
        <f t="shared" si="15"/>
        <v>37852.95</v>
      </c>
      <c r="L43" s="45">
        <v>354.57</v>
      </c>
      <c r="M43" s="45"/>
      <c r="N43" s="45">
        <f t="shared" si="19"/>
        <v>38207.52</v>
      </c>
      <c r="O43" s="8">
        <f t="shared" si="16"/>
        <v>404.15</v>
      </c>
      <c r="P43" s="8">
        <v>118.96</v>
      </c>
      <c r="Q43" s="8">
        <v>87.66</v>
      </c>
      <c r="R43" s="8">
        <f t="shared" si="20"/>
        <v>435.45000000000005</v>
      </c>
      <c r="S43" s="31"/>
    </row>
    <row r="44" spans="1:19" ht="15" hidden="1">
      <c r="A44" s="180" t="s">
        <v>16</v>
      </c>
      <c r="B44" s="8">
        <f t="shared" si="14"/>
        <v>31615.31</v>
      </c>
      <c r="C44" s="8">
        <v>28233.1</v>
      </c>
      <c r="D44" s="183"/>
      <c r="E44" s="8">
        <v>22691.31</v>
      </c>
      <c r="F44" s="8">
        <f t="shared" si="17"/>
        <v>37157.100000000006</v>
      </c>
      <c r="G44" s="25">
        <f>F18</f>
        <v>0</v>
      </c>
      <c r="H44" s="25"/>
      <c r="I44" s="25"/>
      <c r="J44" s="25">
        <f t="shared" si="18"/>
        <v>0</v>
      </c>
      <c r="K44" s="45">
        <f t="shared" si="15"/>
        <v>581.94</v>
      </c>
      <c r="L44" s="45">
        <v>290.97</v>
      </c>
      <c r="M44" s="45"/>
      <c r="N44" s="45">
        <f t="shared" si="19"/>
        <v>872.9100000000001</v>
      </c>
      <c r="O44" s="8">
        <f t="shared" si="16"/>
        <v>8.22</v>
      </c>
      <c r="P44" s="8">
        <v>4.36</v>
      </c>
      <c r="Q44" s="8">
        <v>4.36</v>
      </c>
      <c r="R44" s="8">
        <f t="shared" si="20"/>
        <v>8.220000000000002</v>
      </c>
      <c r="S44" s="31"/>
    </row>
    <row r="45" spans="1:19" ht="15" hidden="1">
      <c r="A45" s="7" t="s">
        <v>17</v>
      </c>
      <c r="B45" s="8">
        <f t="shared" si="14"/>
        <v>42623.39</v>
      </c>
      <c r="C45" s="8">
        <v>36749.14</v>
      </c>
      <c r="D45" s="183"/>
      <c r="E45" s="8">
        <v>30615.61</v>
      </c>
      <c r="F45" s="8">
        <f t="shared" si="17"/>
        <v>48756.92</v>
      </c>
      <c r="G45" s="25">
        <f>F19</f>
        <v>736.7</v>
      </c>
      <c r="H45" s="25">
        <v>-368.35</v>
      </c>
      <c r="I45" s="25">
        <v>736.7</v>
      </c>
      <c r="J45" s="25">
        <f t="shared" si="18"/>
        <v>-368.35</v>
      </c>
      <c r="K45" s="45">
        <f t="shared" si="15"/>
        <v>619.57</v>
      </c>
      <c r="L45" s="45">
        <v>619.57</v>
      </c>
      <c r="M45" s="45">
        <v>619.57</v>
      </c>
      <c r="N45" s="45">
        <f t="shared" si="19"/>
        <v>619.57</v>
      </c>
      <c r="O45" s="8">
        <f t="shared" si="16"/>
        <v>14.84</v>
      </c>
      <c r="P45" s="8">
        <v>34.63</v>
      </c>
      <c r="Q45" s="8">
        <v>23.82</v>
      </c>
      <c r="R45" s="8">
        <f t="shared" si="20"/>
        <v>25.65</v>
      </c>
      <c r="S45" s="31"/>
    </row>
    <row r="46" spans="1:19" ht="15" hidden="1">
      <c r="A46" s="7" t="s">
        <v>18</v>
      </c>
      <c r="B46" s="8">
        <f t="shared" si="14"/>
        <v>135455.76</v>
      </c>
      <c r="C46" s="8">
        <v>77669.38</v>
      </c>
      <c r="D46" s="183"/>
      <c r="E46" s="8">
        <v>74712.48</v>
      </c>
      <c r="F46" s="8">
        <f t="shared" si="17"/>
        <v>138412.66000000003</v>
      </c>
      <c r="G46" s="25">
        <f>F20</f>
        <v>1737.34</v>
      </c>
      <c r="H46" s="25">
        <v>-868.67</v>
      </c>
      <c r="I46" s="25">
        <v>1737.34</v>
      </c>
      <c r="J46" s="25">
        <f t="shared" si="18"/>
        <v>-868.67</v>
      </c>
      <c r="K46" s="45">
        <f t="shared" si="15"/>
        <v>686.35</v>
      </c>
      <c r="L46" s="45">
        <v>3281.76</v>
      </c>
      <c r="M46" s="45"/>
      <c r="N46" s="45">
        <f t="shared" si="19"/>
        <v>3968.11</v>
      </c>
      <c r="O46" s="8">
        <f t="shared" si="16"/>
        <v>68.6</v>
      </c>
      <c r="P46" s="8">
        <v>50.13</v>
      </c>
      <c r="Q46" s="8">
        <v>27.91</v>
      </c>
      <c r="R46" s="8">
        <f t="shared" si="20"/>
        <v>90.82</v>
      </c>
      <c r="S46" s="31"/>
    </row>
    <row r="47" spans="1:19" ht="15" hidden="1">
      <c r="A47" s="180" t="s">
        <v>143</v>
      </c>
      <c r="B47" s="8">
        <f t="shared" si="14"/>
        <v>0</v>
      </c>
      <c r="C47" s="8"/>
      <c r="D47" s="183"/>
      <c r="E47" s="8"/>
      <c r="F47" s="8">
        <f t="shared" si="17"/>
        <v>0</v>
      </c>
      <c r="G47" s="25">
        <v>0</v>
      </c>
      <c r="H47" s="25"/>
      <c r="I47" s="25"/>
      <c r="J47" s="25">
        <f t="shared" si="18"/>
        <v>0</v>
      </c>
      <c r="K47" s="45">
        <f t="shared" si="15"/>
        <v>0</v>
      </c>
      <c r="L47" s="45"/>
      <c r="M47" s="45"/>
      <c r="N47" s="45">
        <f t="shared" si="19"/>
        <v>0</v>
      </c>
      <c r="O47" s="8">
        <f t="shared" si="16"/>
        <v>0</v>
      </c>
      <c r="P47" s="8"/>
      <c r="Q47" s="8"/>
      <c r="R47" s="8">
        <f t="shared" si="20"/>
        <v>0</v>
      </c>
      <c r="S47" s="31"/>
    </row>
    <row r="48" spans="1:19" ht="15" hidden="1">
      <c r="A48" s="180" t="s">
        <v>100</v>
      </c>
      <c r="B48" s="8">
        <f>B22</f>
        <v>71828.11</v>
      </c>
      <c r="C48" s="351">
        <f>71051.28</f>
        <v>71051.28</v>
      </c>
      <c r="D48" s="352">
        <v>461326.62</v>
      </c>
      <c r="E48" s="351">
        <f>78214.85+2196.99</f>
        <v>80411.84000000001</v>
      </c>
      <c r="F48" s="8">
        <f t="shared" si="17"/>
        <v>523794.17</v>
      </c>
      <c r="G48" s="25">
        <v>0</v>
      </c>
      <c r="H48" s="25">
        <v>1264.58</v>
      </c>
      <c r="I48" s="25"/>
      <c r="J48" s="25">
        <f t="shared" si="18"/>
        <v>1264.58</v>
      </c>
      <c r="K48" s="45">
        <f t="shared" si="15"/>
        <v>0</v>
      </c>
      <c r="L48" s="45">
        <v>3198.02</v>
      </c>
      <c r="M48" s="45">
        <v>1574.63</v>
      </c>
      <c r="N48" s="45">
        <f t="shared" si="19"/>
        <v>1623.3899999999999</v>
      </c>
      <c r="O48" s="8">
        <f t="shared" si="16"/>
        <v>0</v>
      </c>
      <c r="P48" s="96">
        <v>5.39</v>
      </c>
      <c r="Q48" s="96">
        <v>2.72</v>
      </c>
      <c r="R48" s="8">
        <f t="shared" si="20"/>
        <v>2.6699999999999995</v>
      </c>
      <c r="S48" s="31"/>
    </row>
    <row r="49" spans="1:19" ht="15" hidden="1">
      <c r="A49" s="7" t="s">
        <v>19</v>
      </c>
      <c r="B49" s="8">
        <f>B23</f>
        <v>78133.14</v>
      </c>
      <c r="C49" s="8">
        <v>52395.27</v>
      </c>
      <c r="D49" s="183"/>
      <c r="E49" s="8">
        <v>47918.33</v>
      </c>
      <c r="F49" s="8">
        <f t="shared" si="17"/>
        <v>82610.08</v>
      </c>
      <c r="G49" s="25">
        <f>F23</f>
        <v>2145.44</v>
      </c>
      <c r="H49" s="25">
        <v>0</v>
      </c>
      <c r="I49" s="25">
        <v>2145.44</v>
      </c>
      <c r="J49" s="25">
        <f t="shared" si="18"/>
        <v>0</v>
      </c>
      <c r="K49" s="45">
        <f t="shared" si="15"/>
        <v>675.75</v>
      </c>
      <c r="L49" s="45">
        <v>675.75</v>
      </c>
      <c r="M49" s="45">
        <v>303.16</v>
      </c>
      <c r="N49" s="45">
        <f t="shared" si="19"/>
        <v>1048.34</v>
      </c>
      <c r="O49" s="8">
        <f t="shared" si="16"/>
        <v>63.52</v>
      </c>
      <c r="P49" s="8">
        <v>56.69</v>
      </c>
      <c r="Q49" s="8">
        <v>44.78</v>
      </c>
      <c r="R49" s="8">
        <f t="shared" si="20"/>
        <v>75.43</v>
      </c>
      <c r="S49" s="31"/>
    </row>
    <row r="50" spans="1:19" ht="15" hidden="1">
      <c r="A50" s="7" t="s">
        <v>20</v>
      </c>
      <c r="B50" s="8">
        <f>B24</f>
        <v>56622.16</v>
      </c>
      <c r="C50" s="8">
        <v>33909.41</v>
      </c>
      <c r="D50" s="183"/>
      <c r="E50" s="8">
        <v>34151.37</v>
      </c>
      <c r="F50" s="8">
        <f t="shared" si="17"/>
        <v>56380.200000000004</v>
      </c>
      <c r="G50" s="25">
        <f>F24</f>
        <v>721.86</v>
      </c>
      <c r="H50" s="25">
        <v>-273.97</v>
      </c>
      <c r="I50" s="25">
        <v>721.86</v>
      </c>
      <c r="J50" s="25">
        <f t="shared" si="18"/>
        <v>-273.97</v>
      </c>
      <c r="K50" s="45">
        <f t="shared" si="15"/>
        <v>689</v>
      </c>
      <c r="L50" s="45">
        <v>689</v>
      </c>
      <c r="M50" s="45">
        <v>689</v>
      </c>
      <c r="N50" s="45">
        <f t="shared" si="19"/>
        <v>689</v>
      </c>
      <c r="O50" s="8">
        <f t="shared" si="16"/>
        <v>56.31</v>
      </c>
      <c r="P50" s="8">
        <v>39.19</v>
      </c>
      <c r="Q50" s="8">
        <v>16.51</v>
      </c>
      <c r="R50" s="8">
        <f t="shared" si="20"/>
        <v>78.99</v>
      </c>
      <c r="S50" s="31"/>
    </row>
    <row r="51" spans="1:19" ht="15" hidden="1">
      <c r="A51" s="10" t="s">
        <v>21</v>
      </c>
      <c r="B51" s="25">
        <f>B25</f>
        <v>933077.3</v>
      </c>
      <c r="C51" s="11">
        <f>SUM(C32:C50)</f>
        <v>614143.65</v>
      </c>
      <c r="D51" s="11">
        <f>SUM(D32:D50)</f>
        <v>1215316.15</v>
      </c>
      <c r="E51" s="11">
        <f>SUM(E32:E50)</f>
        <v>545157.3200000001</v>
      </c>
      <c r="F51" s="11">
        <f>SUM(F32:F50)</f>
        <v>2217379.7800000003</v>
      </c>
      <c r="G51" s="25">
        <f>F25</f>
        <v>13215.040000000003</v>
      </c>
      <c r="H51" s="11">
        <f>SUM(H32:H50)</f>
        <v>3608.4799999999996</v>
      </c>
      <c r="I51" s="11">
        <f>SUM(I32:I50)</f>
        <v>13215.040000000003</v>
      </c>
      <c r="J51" s="163">
        <f>G51+H51-I51</f>
        <v>3608.4800000000014</v>
      </c>
      <c r="K51" s="25">
        <f t="shared" si="15"/>
        <v>47191.02</v>
      </c>
      <c r="L51" s="11">
        <f>SUM(L32:L50)</f>
        <v>19633.32</v>
      </c>
      <c r="M51" s="11">
        <f>SUM(M32:M50)</f>
        <v>4174.8099999999995</v>
      </c>
      <c r="N51" s="25">
        <f>K51+L51-M51</f>
        <v>62649.53</v>
      </c>
      <c r="O51" s="25">
        <f t="shared" si="16"/>
        <v>449.31</v>
      </c>
      <c r="P51" s="11">
        <f>SUM(P32:P50)</f>
        <v>754.9200000000001</v>
      </c>
      <c r="Q51" s="11">
        <f>SUM(Q32:Q50)</f>
        <v>632.83</v>
      </c>
      <c r="R51" s="25">
        <f>O51+P51-Q51</f>
        <v>571.4</v>
      </c>
      <c r="S51" s="31"/>
    </row>
    <row r="52" spans="4:18" ht="15" hidden="1">
      <c r="D52" t="s">
        <v>27</v>
      </c>
      <c r="G52" t="s">
        <v>32</v>
      </c>
      <c r="J52" s="3"/>
      <c r="L52" s="20" t="s">
        <v>27</v>
      </c>
      <c r="N52" s="3"/>
      <c r="P52" t="s">
        <v>27</v>
      </c>
      <c r="R52" s="3"/>
    </row>
    <row r="53" spans="2:18" ht="15" hidden="1">
      <c r="B53" s="12" t="s">
        <v>191</v>
      </c>
      <c r="C53" s="12"/>
      <c r="D53" s="12"/>
      <c r="E53" s="13"/>
      <c r="F53" s="13"/>
      <c r="G53" s="12"/>
      <c r="H53" s="13"/>
      <c r="I53" s="13"/>
      <c r="J53" s="17"/>
      <c r="K53" s="13"/>
      <c r="N53" s="3" t="s">
        <v>270</v>
      </c>
      <c r="R53" s="3"/>
    </row>
    <row r="54" spans="1:18" ht="15" hidden="1">
      <c r="A54" s="380" t="s">
        <v>1</v>
      </c>
      <c r="B54" s="380" t="s">
        <v>22</v>
      </c>
      <c r="C54" s="382" t="s">
        <v>2</v>
      </c>
      <c r="D54" s="383"/>
      <c r="E54" s="384"/>
      <c r="F54" s="41"/>
      <c r="G54" s="385" t="s">
        <v>3</v>
      </c>
      <c r="H54" s="386"/>
      <c r="I54" s="387"/>
      <c r="J54" s="46"/>
      <c r="K54" s="388" t="s">
        <v>4</v>
      </c>
      <c r="L54" s="388"/>
      <c r="M54" s="388"/>
      <c r="N54" s="39"/>
      <c r="O54" s="390" t="s">
        <v>23</v>
      </c>
      <c r="P54" s="390"/>
      <c r="Q54" s="390"/>
      <c r="R54" s="29"/>
    </row>
    <row r="55" spans="1:18" ht="25.5" hidden="1">
      <c r="A55" s="381"/>
      <c r="B55" s="381"/>
      <c r="C55" s="4" t="s">
        <v>5</v>
      </c>
      <c r="D55" s="4" t="s">
        <v>6</v>
      </c>
      <c r="E55" s="4" t="s">
        <v>7</v>
      </c>
      <c r="F55" s="42" t="s">
        <v>22</v>
      </c>
      <c r="G55" s="43" t="s">
        <v>5</v>
      </c>
      <c r="H55" s="43" t="s">
        <v>6</v>
      </c>
      <c r="I55" s="43" t="s">
        <v>7</v>
      </c>
      <c r="J55" s="44" t="s">
        <v>22</v>
      </c>
      <c r="K55" s="47" t="s">
        <v>5</v>
      </c>
      <c r="L55" s="47" t="s">
        <v>6</v>
      </c>
      <c r="M55" s="47" t="s">
        <v>7</v>
      </c>
      <c r="N55" s="48" t="s">
        <v>22</v>
      </c>
      <c r="O55" s="39" t="s">
        <v>5</v>
      </c>
      <c r="P55" s="39" t="s">
        <v>6</v>
      </c>
      <c r="Q55" s="39" t="s">
        <v>7</v>
      </c>
      <c r="R55" s="29"/>
    </row>
    <row r="56" spans="1:18" ht="15" hidden="1">
      <c r="A56" s="7" t="s">
        <v>98</v>
      </c>
      <c r="B56" s="8">
        <f aca="true" t="shared" si="22" ref="B56:B75">F32</f>
        <v>197882.09</v>
      </c>
      <c r="C56" s="161">
        <v>12771.76</v>
      </c>
      <c r="D56" s="161">
        <f>24648.72+1750.23</f>
        <v>26398.95</v>
      </c>
      <c r="E56" s="8">
        <f aca="true" t="shared" si="23" ref="E56:E72">B56+C56-D56</f>
        <v>184254.9</v>
      </c>
      <c r="F56" s="25">
        <f aca="true" t="shared" si="24" ref="F56:F74">J32</f>
        <v>2027.25</v>
      </c>
      <c r="G56" s="162">
        <v>2027.25</v>
      </c>
      <c r="H56" s="162">
        <v>2027.25</v>
      </c>
      <c r="I56" s="25">
        <f aca="true" t="shared" si="25" ref="I56:I74">F56+G56-H56</f>
        <v>2027.25</v>
      </c>
      <c r="J56" s="45">
        <f aca="true" t="shared" si="26" ref="J56:J74">N32</f>
        <v>4271.8</v>
      </c>
      <c r="K56" s="164">
        <v>4271.8</v>
      </c>
      <c r="L56" s="164">
        <v>4271.8</v>
      </c>
      <c r="M56" s="45">
        <f>J56+K56-L56</f>
        <v>4271.8</v>
      </c>
      <c r="N56" s="8">
        <f aca="true" t="shared" si="27" ref="N56:N74">R32</f>
        <v>0.06</v>
      </c>
      <c r="O56" s="171">
        <v>33.36</v>
      </c>
      <c r="P56" s="171">
        <v>25.17</v>
      </c>
      <c r="Q56" s="8">
        <f aca="true" t="shared" si="28" ref="Q56:Q73">N56+O56-P56</f>
        <v>8.25</v>
      </c>
      <c r="R56" s="29"/>
    </row>
    <row r="57" spans="1:18" ht="15" hidden="1">
      <c r="A57" s="7" t="s">
        <v>104</v>
      </c>
      <c r="B57" s="8">
        <f t="shared" si="22"/>
        <v>27862.730000000003</v>
      </c>
      <c r="C57" s="161">
        <v>29755.06</v>
      </c>
      <c r="D57" s="161">
        <v>22801.94</v>
      </c>
      <c r="E57" s="8">
        <f t="shared" si="23"/>
        <v>34815.850000000006</v>
      </c>
      <c r="F57" s="25">
        <f t="shared" si="24"/>
        <v>379.18</v>
      </c>
      <c r="G57" s="162">
        <v>379.18</v>
      </c>
      <c r="H57" s="162">
        <v>379.18</v>
      </c>
      <c r="I57" s="25">
        <f t="shared" si="25"/>
        <v>379.18</v>
      </c>
      <c r="J57" s="45">
        <f t="shared" si="26"/>
        <v>0</v>
      </c>
      <c r="K57" s="47"/>
      <c r="L57" s="164"/>
      <c r="M57" s="45">
        <f>J57+K57-L57</f>
        <v>0</v>
      </c>
      <c r="N57" s="8">
        <f t="shared" si="27"/>
        <v>0</v>
      </c>
      <c r="O57" s="171"/>
      <c r="P57" s="171"/>
      <c r="Q57" s="8">
        <f t="shared" si="28"/>
        <v>0</v>
      </c>
      <c r="R57" s="29"/>
    </row>
    <row r="58" spans="1:18" ht="15" hidden="1">
      <c r="A58" s="7" t="s">
        <v>8</v>
      </c>
      <c r="B58" s="8">
        <f t="shared" si="22"/>
        <v>66918.59</v>
      </c>
      <c r="C58" s="8">
        <v>29749.93</v>
      </c>
      <c r="D58" s="8">
        <v>33095.62</v>
      </c>
      <c r="E58" s="8">
        <f t="shared" si="23"/>
        <v>63572.89999999999</v>
      </c>
      <c r="F58" s="25">
        <f t="shared" si="24"/>
        <v>-464.82</v>
      </c>
      <c r="G58" s="176">
        <v>464.82</v>
      </c>
      <c r="H58" s="25">
        <v>-464.82</v>
      </c>
      <c r="I58" s="25">
        <f t="shared" si="25"/>
        <v>464.82</v>
      </c>
      <c r="J58" s="45">
        <f t="shared" si="26"/>
        <v>0</v>
      </c>
      <c r="K58" s="45"/>
      <c r="L58" s="170"/>
      <c r="M58" s="45">
        <f>J58+K58-L58</f>
        <v>0</v>
      </c>
      <c r="N58" s="8">
        <f t="shared" si="27"/>
        <v>108.67</v>
      </c>
      <c r="O58" s="8">
        <v>84.95</v>
      </c>
      <c r="P58" s="8">
        <v>155.16</v>
      </c>
      <c r="Q58" s="8">
        <f t="shared" si="28"/>
        <v>38.46000000000001</v>
      </c>
      <c r="R58" s="31"/>
    </row>
    <row r="59" spans="1:18" ht="15" hidden="1">
      <c r="A59" s="7" t="s">
        <v>99</v>
      </c>
      <c r="B59" s="8">
        <f t="shared" si="22"/>
        <v>665512.6599999999</v>
      </c>
      <c r="C59" s="8">
        <v>71682.74</v>
      </c>
      <c r="D59" s="8">
        <f>118184.23+7378.49</f>
        <v>125562.72</v>
      </c>
      <c r="E59" s="8">
        <f t="shared" si="23"/>
        <v>611632.6799999999</v>
      </c>
      <c r="F59" s="25">
        <f t="shared" si="24"/>
        <v>2271.05</v>
      </c>
      <c r="G59" s="25">
        <v>2105.69</v>
      </c>
      <c r="H59" s="25">
        <v>2271.05</v>
      </c>
      <c r="I59" s="25">
        <f t="shared" si="25"/>
        <v>2105.6899999999996</v>
      </c>
      <c r="J59" s="45">
        <f t="shared" si="26"/>
        <v>1653.07</v>
      </c>
      <c r="K59" s="45">
        <v>48532.39</v>
      </c>
      <c r="L59" s="45"/>
      <c r="M59" s="45">
        <f aca="true" t="shared" si="29" ref="M59:M73">J59+K59-L59</f>
        <v>50185.46</v>
      </c>
      <c r="N59" s="8">
        <f t="shared" si="27"/>
        <v>0</v>
      </c>
      <c r="O59" s="8">
        <v>137.82</v>
      </c>
      <c r="P59" s="8">
        <v>148.37</v>
      </c>
      <c r="Q59" s="8">
        <f t="shared" si="28"/>
        <v>-10.550000000000011</v>
      </c>
      <c r="R59" s="31"/>
    </row>
    <row r="60" spans="1:18" ht="15" hidden="1">
      <c r="A60" s="7" t="s">
        <v>9</v>
      </c>
      <c r="B60" s="8">
        <f t="shared" si="22"/>
        <v>53722.81999999999</v>
      </c>
      <c r="C60" s="8">
        <v>17161.49</v>
      </c>
      <c r="D60" s="8">
        <v>16678.58</v>
      </c>
      <c r="E60" s="8">
        <f t="shared" si="23"/>
        <v>54205.729999999996</v>
      </c>
      <c r="F60" s="25">
        <f t="shared" si="24"/>
        <v>0</v>
      </c>
      <c r="G60" s="25">
        <v>2286.42</v>
      </c>
      <c r="H60" s="25">
        <v>0</v>
      </c>
      <c r="I60" s="25">
        <f t="shared" si="25"/>
        <v>2286.42</v>
      </c>
      <c r="J60" s="45">
        <f t="shared" si="26"/>
        <v>0</v>
      </c>
      <c r="K60" s="45"/>
      <c r="L60" s="45"/>
      <c r="M60" s="45">
        <f t="shared" si="29"/>
        <v>0</v>
      </c>
      <c r="N60" s="8">
        <f t="shared" si="27"/>
        <v>127.80000000000001</v>
      </c>
      <c r="O60" s="8">
        <v>77.61</v>
      </c>
      <c r="P60" s="8">
        <v>48.47</v>
      </c>
      <c r="Q60" s="8">
        <f t="shared" si="28"/>
        <v>156.94000000000003</v>
      </c>
      <c r="R60" s="31"/>
    </row>
    <row r="61" spans="1:18" ht="15" hidden="1">
      <c r="A61" s="7" t="s">
        <v>10</v>
      </c>
      <c r="B61" s="8">
        <f t="shared" si="22"/>
        <v>15792.45</v>
      </c>
      <c r="C61" s="8">
        <v>7794.18</v>
      </c>
      <c r="D61" s="8">
        <v>9163.69</v>
      </c>
      <c r="E61" s="8">
        <f t="shared" si="23"/>
        <v>14422.94</v>
      </c>
      <c r="F61" s="25">
        <f t="shared" si="24"/>
        <v>0</v>
      </c>
      <c r="G61" s="25"/>
      <c r="H61" s="25">
        <v>0</v>
      </c>
      <c r="I61" s="25">
        <f t="shared" si="25"/>
        <v>0</v>
      </c>
      <c r="J61" s="45">
        <f t="shared" si="26"/>
        <v>0</v>
      </c>
      <c r="K61" s="45"/>
      <c r="L61" s="45"/>
      <c r="M61" s="45">
        <f t="shared" si="29"/>
        <v>0</v>
      </c>
      <c r="N61" s="8">
        <f t="shared" si="27"/>
        <v>-10.91</v>
      </c>
      <c r="O61" s="8">
        <v>23.74</v>
      </c>
      <c r="P61" s="8">
        <v>23.74</v>
      </c>
      <c r="Q61" s="8">
        <f t="shared" si="28"/>
        <v>-10.91</v>
      </c>
      <c r="R61" s="31"/>
    </row>
    <row r="62" spans="1:18" ht="15" hidden="1">
      <c r="A62" s="7" t="s">
        <v>11</v>
      </c>
      <c r="B62" s="8">
        <f t="shared" si="22"/>
        <v>17201.51</v>
      </c>
      <c r="C62" s="8">
        <v>7768.21</v>
      </c>
      <c r="D62" s="8">
        <v>6987.94</v>
      </c>
      <c r="E62" s="8">
        <f t="shared" si="23"/>
        <v>17981.78</v>
      </c>
      <c r="F62" s="25">
        <f t="shared" si="24"/>
        <v>0</v>
      </c>
      <c r="G62" s="25"/>
      <c r="H62" s="25">
        <v>0</v>
      </c>
      <c r="I62" s="25">
        <f t="shared" si="25"/>
        <v>0</v>
      </c>
      <c r="J62" s="45">
        <f t="shared" si="26"/>
        <v>0</v>
      </c>
      <c r="K62" s="45"/>
      <c r="L62" s="45"/>
      <c r="M62" s="45">
        <f t="shared" si="29"/>
        <v>0</v>
      </c>
      <c r="N62" s="8">
        <f t="shared" si="27"/>
        <v>28.67</v>
      </c>
      <c r="O62" s="8"/>
      <c r="P62" s="8"/>
      <c r="Q62" s="8">
        <f t="shared" si="28"/>
        <v>28.67</v>
      </c>
      <c r="R62" s="31"/>
    </row>
    <row r="63" spans="1:18" ht="15" hidden="1">
      <c r="A63" s="7" t="s">
        <v>12</v>
      </c>
      <c r="B63" s="8">
        <f t="shared" si="22"/>
        <v>76742.76000000001</v>
      </c>
      <c r="C63" s="8">
        <v>44477.07</v>
      </c>
      <c r="D63" s="8">
        <v>47444.87</v>
      </c>
      <c r="E63" s="8">
        <f t="shared" si="23"/>
        <v>73774.96000000002</v>
      </c>
      <c r="F63" s="25">
        <f t="shared" si="24"/>
        <v>0</v>
      </c>
      <c r="G63" s="25">
        <v>517.28</v>
      </c>
      <c r="H63" s="25">
        <v>0</v>
      </c>
      <c r="I63" s="25">
        <f t="shared" si="25"/>
        <v>517.28</v>
      </c>
      <c r="J63" s="45">
        <f t="shared" si="26"/>
        <v>3052.8</v>
      </c>
      <c r="K63" s="45">
        <v>1526.4</v>
      </c>
      <c r="L63" s="45"/>
      <c r="M63" s="45">
        <f t="shared" si="29"/>
        <v>4579.200000000001</v>
      </c>
      <c r="N63" s="8">
        <f t="shared" si="27"/>
        <v>48.800000000000004</v>
      </c>
      <c r="O63" s="8">
        <v>101.29</v>
      </c>
      <c r="P63" s="8">
        <v>81.3</v>
      </c>
      <c r="Q63" s="8">
        <f t="shared" si="28"/>
        <v>68.79</v>
      </c>
      <c r="R63" s="31"/>
    </row>
    <row r="64" spans="1:18" ht="15" hidden="1">
      <c r="A64" s="7" t="s">
        <v>13</v>
      </c>
      <c r="B64" s="8">
        <f t="shared" si="22"/>
        <v>62894.12000000001</v>
      </c>
      <c r="C64" s="8">
        <v>26263.09</v>
      </c>
      <c r="D64" s="8">
        <v>25421.4</v>
      </c>
      <c r="E64" s="8">
        <f t="shared" si="23"/>
        <v>63735.810000000005</v>
      </c>
      <c r="F64" s="25">
        <f t="shared" si="24"/>
        <v>-174.37</v>
      </c>
      <c r="G64" s="25">
        <v>174.37</v>
      </c>
      <c r="H64" s="25">
        <v>-174.37</v>
      </c>
      <c r="I64" s="25">
        <f t="shared" si="25"/>
        <v>174.37</v>
      </c>
      <c r="J64" s="45">
        <f t="shared" si="26"/>
        <v>1290.02</v>
      </c>
      <c r="K64" s="45">
        <v>645.01</v>
      </c>
      <c r="L64" s="45">
        <v>1290.02</v>
      </c>
      <c r="M64" s="45">
        <f t="shared" si="29"/>
        <v>645.01</v>
      </c>
      <c r="N64" s="8">
        <f t="shared" si="27"/>
        <v>49.629999999999995</v>
      </c>
      <c r="O64" s="8">
        <v>19.26</v>
      </c>
      <c r="P64" s="8">
        <v>18.17</v>
      </c>
      <c r="Q64" s="8">
        <f t="shared" si="28"/>
        <v>50.72</v>
      </c>
      <c r="R64" s="31"/>
    </row>
    <row r="65" spans="1:18" ht="15" hidden="1">
      <c r="A65" s="7" t="s">
        <v>14</v>
      </c>
      <c r="B65" s="8">
        <f t="shared" si="22"/>
        <v>47524.649999999994</v>
      </c>
      <c r="C65" s="8">
        <v>32103.69</v>
      </c>
      <c r="D65" s="8">
        <v>26752.12</v>
      </c>
      <c r="E65" s="8">
        <f t="shared" si="23"/>
        <v>52876.22</v>
      </c>
      <c r="F65" s="25">
        <f t="shared" si="24"/>
        <v>-368.9</v>
      </c>
      <c r="G65" s="25">
        <v>493.96</v>
      </c>
      <c r="H65" s="25">
        <v>-368.9</v>
      </c>
      <c r="I65" s="25">
        <f t="shared" si="25"/>
        <v>493.96</v>
      </c>
      <c r="J65" s="45">
        <f t="shared" si="26"/>
        <v>4980.410000000001</v>
      </c>
      <c r="K65" s="45">
        <v>2054.81</v>
      </c>
      <c r="L65" s="45">
        <v>1369.52</v>
      </c>
      <c r="M65" s="45">
        <f t="shared" si="29"/>
        <v>5665.700000000001</v>
      </c>
      <c r="N65" s="8">
        <f t="shared" si="27"/>
        <v>-498.55</v>
      </c>
      <c r="O65" s="8">
        <v>18.79</v>
      </c>
      <c r="P65" s="8">
        <v>13.32</v>
      </c>
      <c r="Q65" s="8">
        <f t="shared" si="28"/>
        <v>-493.08</v>
      </c>
      <c r="R65" s="31"/>
    </row>
    <row r="66" spans="1:18" ht="15" hidden="1">
      <c r="A66" s="7" t="s">
        <v>144</v>
      </c>
      <c r="B66" s="8">
        <f t="shared" si="22"/>
        <v>0</v>
      </c>
      <c r="C66" s="8">
        <v>14758.91</v>
      </c>
      <c r="D66" s="8">
        <v>2374.41</v>
      </c>
      <c r="E66" s="8">
        <f t="shared" si="23"/>
        <v>12384.5</v>
      </c>
      <c r="F66" s="25">
        <f t="shared" si="24"/>
        <v>185.5</v>
      </c>
      <c r="G66" s="25">
        <v>185.5</v>
      </c>
      <c r="H66" s="25">
        <v>185.5</v>
      </c>
      <c r="I66" s="25">
        <f t="shared" si="25"/>
        <v>185.5</v>
      </c>
      <c r="J66" s="45">
        <f t="shared" si="26"/>
        <v>372.59</v>
      </c>
      <c r="K66" s="45">
        <v>17285.02</v>
      </c>
      <c r="L66" s="45"/>
      <c r="M66" s="45">
        <f t="shared" si="29"/>
        <v>17657.61</v>
      </c>
      <c r="N66" s="8">
        <f t="shared" si="27"/>
        <v>0</v>
      </c>
      <c r="O66" s="8"/>
      <c r="P66" s="8"/>
      <c r="Q66" s="8">
        <f t="shared" si="28"/>
        <v>0</v>
      </c>
      <c r="R66" s="31"/>
    </row>
    <row r="67" spans="1:18" ht="15" hidden="1">
      <c r="A67" s="7" t="s">
        <v>15</v>
      </c>
      <c r="B67" s="8">
        <f t="shared" si="22"/>
        <v>98214.27</v>
      </c>
      <c r="C67" s="8">
        <v>34693.8</v>
      </c>
      <c r="D67" s="8">
        <v>30865.53</v>
      </c>
      <c r="E67" s="8">
        <f t="shared" si="23"/>
        <v>102042.54000000001</v>
      </c>
      <c r="F67" s="25">
        <f t="shared" si="24"/>
        <v>0</v>
      </c>
      <c r="G67" s="25"/>
      <c r="H67" s="25">
        <v>0</v>
      </c>
      <c r="I67" s="25">
        <f t="shared" si="25"/>
        <v>0</v>
      </c>
      <c r="J67" s="45">
        <f t="shared" si="26"/>
        <v>38207.52</v>
      </c>
      <c r="K67" s="45">
        <v>354.57</v>
      </c>
      <c r="L67" s="45"/>
      <c r="M67" s="45">
        <f t="shared" si="29"/>
        <v>38562.09</v>
      </c>
      <c r="N67" s="8">
        <f t="shared" si="27"/>
        <v>435.45000000000005</v>
      </c>
      <c r="O67" s="8">
        <v>99.11</v>
      </c>
      <c r="P67" s="8">
        <v>37.96</v>
      </c>
      <c r="Q67" s="8">
        <f t="shared" si="28"/>
        <v>496.6000000000001</v>
      </c>
      <c r="R67" s="31"/>
    </row>
    <row r="68" spans="1:18" ht="15" hidden="1">
      <c r="A68" s="7" t="s">
        <v>16</v>
      </c>
      <c r="B68" s="8">
        <f t="shared" si="22"/>
        <v>37157.100000000006</v>
      </c>
      <c r="C68" s="8">
        <v>28233.1</v>
      </c>
      <c r="D68" s="8">
        <v>27241.37</v>
      </c>
      <c r="E68" s="8">
        <f t="shared" si="23"/>
        <v>38148.83</v>
      </c>
      <c r="F68" s="25">
        <f t="shared" si="24"/>
        <v>0</v>
      </c>
      <c r="G68" s="25"/>
      <c r="H68" s="25">
        <v>0</v>
      </c>
      <c r="I68" s="25">
        <f t="shared" si="25"/>
        <v>0</v>
      </c>
      <c r="J68" s="45">
        <f t="shared" si="26"/>
        <v>872.9100000000001</v>
      </c>
      <c r="K68" s="45">
        <v>290.97</v>
      </c>
      <c r="L68" s="45"/>
      <c r="M68" s="45">
        <f t="shared" si="29"/>
        <v>1163.88</v>
      </c>
      <c r="N68" s="8">
        <f t="shared" si="27"/>
        <v>8.220000000000002</v>
      </c>
      <c r="O68" s="8">
        <v>4.48</v>
      </c>
      <c r="P68" s="8">
        <v>4.56</v>
      </c>
      <c r="Q68" s="8">
        <f t="shared" si="28"/>
        <v>8.140000000000004</v>
      </c>
      <c r="R68" s="31"/>
    </row>
    <row r="69" spans="1:18" ht="15" hidden="1">
      <c r="A69" s="7" t="s">
        <v>17</v>
      </c>
      <c r="B69" s="8">
        <f t="shared" si="22"/>
        <v>48756.92</v>
      </c>
      <c r="C69" s="8">
        <v>36749.14</v>
      </c>
      <c r="D69" s="8">
        <v>42556.51</v>
      </c>
      <c r="E69" s="8">
        <f t="shared" si="23"/>
        <v>42949.549999999996</v>
      </c>
      <c r="F69" s="25">
        <f t="shared" si="24"/>
        <v>-368.35</v>
      </c>
      <c r="G69" s="25">
        <v>368.35</v>
      </c>
      <c r="H69" s="25">
        <v>-368.35</v>
      </c>
      <c r="I69" s="25">
        <f t="shared" si="25"/>
        <v>368.35</v>
      </c>
      <c r="J69" s="45">
        <f t="shared" si="26"/>
        <v>619.57</v>
      </c>
      <c r="K69" s="45">
        <v>619.57</v>
      </c>
      <c r="L69" s="45">
        <v>619.57</v>
      </c>
      <c r="M69" s="45">
        <f t="shared" si="29"/>
        <v>619.57</v>
      </c>
      <c r="N69" s="8">
        <f t="shared" si="27"/>
        <v>25.65</v>
      </c>
      <c r="O69" s="8">
        <v>24.82</v>
      </c>
      <c r="P69" s="8">
        <v>32.21</v>
      </c>
      <c r="Q69" s="8">
        <f t="shared" si="28"/>
        <v>18.259999999999998</v>
      </c>
      <c r="R69" s="31"/>
    </row>
    <row r="70" spans="1:18" ht="15" hidden="1">
      <c r="A70" s="7" t="s">
        <v>18</v>
      </c>
      <c r="B70" s="8">
        <f t="shared" si="22"/>
        <v>138412.66000000003</v>
      </c>
      <c r="C70" s="8">
        <v>77669.38</v>
      </c>
      <c r="D70" s="8">
        <v>77957.47</v>
      </c>
      <c r="E70" s="8">
        <f t="shared" si="23"/>
        <v>138124.57000000004</v>
      </c>
      <c r="F70" s="25">
        <f t="shared" si="24"/>
        <v>-868.67</v>
      </c>
      <c r="G70" s="25">
        <v>868.67</v>
      </c>
      <c r="H70" s="25">
        <v>-868.67</v>
      </c>
      <c r="I70" s="25">
        <f t="shared" si="25"/>
        <v>868.67</v>
      </c>
      <c r="J70" s="45">
        <f t="shared" si="26"/>
        <v>3968.11</v>
      </c>
      <c r="K70" s="45">
        <v>2216.46</v>
      </c>
      <c r="L70" s="45">
        <v>3968.11</v>
      </c>
      <c r="M70" s="45">
        <f t="shared" si="29"/>
        <v>2216.4599999999996</v>
      </c>
      <c r="N70" s="8">
        <f t="shared" si="27"/>
        <v>90.82</v>
      </c>
      <c r="O70" s="8">
        <v>103.14</v>
      </c>
      <c r="P70" s="8">
        <v>107.51</v>
      </c>
      <c r="Q70" s="8">
        <f t="shared" si="28"/>
        <v>86.44999999999997</v>
      </c>
      <c r="R70" s="31"/>
    </row>
    <row r="71" spans="1:18" ht="15" hidden="1">
      <c r="A71" s="7" t="s">
        <v>143</v>
      </c>
      <c r="B71" s="8">
        <f t="shared" si="22"/>
        <v>0</v>
      </c>
      <c r="C71" s="8">
        <v>33250.08</v>
      </c>
      <c r="D71" s="8">
        <v>9496.07</v>
      </c>
      <c r="E71" s="8">
        <f t="shared" si="23"/>
        <v>23754.010000000002</v>
      </c>
      <c r="F71" s="25">
        <f t="shared" si="24"/>
        <v>0</v>
      </c>
      <c r="G71" s="25"/>
      <c r="H71" s="25">
        <v>0</v>
      </c>
      <c r="I71" s="25">
        <f t="shared" si="25"/>
        <v>0</v>
      </c>
      <c r="J71" s="45">
        <f t="shared" si="26"/>
        <v>0</v>
      </c>
      <c r="K71" s="45">
        <v>0</v>
      </c>
      <c r="L71" s="45"/>
      <c r="M71" s="45">
        <f t="shared" si="29"/>
        <v>0</v>
      </c>
      <c r="N71" s="8">
        <f t="shared" si="27"/>
        <v>0</v>
      </c>
      <c r="O71" s="8"/>
      <c r="P71" s="8"/>
      <c r="Q71" s="8">
        <f t="shared" si="28"/>
        <v>0</v>
      </c>
      <c r="R71" s="31"/>
    </row>
    <row r="72" spans="1:18" ht="15" hidden="1">
      <c r="A72" s="7" t="s">
        <v>100</v>
      </c>
      <c r="B72" s="8">
        <f t="shared" si="22"/>
        <v>523794.17</v>
      </c>
      <c r="C72" s="8">
        <v>71051.28</v>
      </c>
      <c r="D72" s="8">
        <f>202604.69+14295.19</f>
        <v>216899.88</v>
      </c>
      <c r="E72" s="8">
        <f t="shared" si="23"/>
        <v>377945.56999999995</v>
      </c>
      <c r="F72" s="25">
        <f t="shared" si="24"/>
        <v>1264.58</v>
      </c>
      <c r="G72" s="25">
        <v>1264.58</v>
      </c>
      <c r="H72" s="25">
        <v>1264.58</v>
      </c>
      <c r="I72" s="25">
        <f t="shared" si="25"/>
        <v>1264.58</v>
      </c>
      <c r="J72" s="45">
        <f t="shared" si="26"/>
        <v>1623.3899999999999</v>
      </c>
      <c r="K72" s="45">
        <v>65657.6</v>
      </c>
      <c r="L72" s="45">
        <v>2074.95</v>
      </c>
      <c r="M72" s="45">
        <f t="shared" si="29"/>
        <v>65206.04000000001</v>
      </c>
      <c r="N72" s="8">
        <f t="shared" si="27"/>
        <v>2.6699999999999995</v>
      </c>
      <c r="O72" s="8">
        <v>212.2</v>
      </c>
      <c r="P72" s="8">
        <v>248.23</v>
      </c>
      <c r="Q72" s="8">
        <f t="shared" si="28"/>
        <v>-33.360000000000014</v>
      </c>
      <c r="R72" s="31"/>
    </row>
    <row r="73" spans="1:18" ht="15" hidden="1">
      <c r="A73" s="7" t="s">
        <v>19</v>
      </c>
      <c r="B73" s="8">
        <f t="shared" si="22"/>
        <v>82610.08</v>
      </c>
      <c r="C73" s="8">
        <v>52709.03</v>
      </c>
      <c r="D73" s="8">
        <v>58341.27</v>
      </c>
      <c r="E73" s="8">
        <f>B73+C73-D73</f>
        <v>76977.84</v>
      </c>
      <c r="F73" s="25">
        <f t="shared" si="24"/>
        <v>0</v>
      </c>
      <c r="G73" s="25">
        <v>758.96</v>
      </c>
      <c r="H73" s="25">
        <v>0</v>
      </c>
      <c r="I73" s="25">
        <f t="shared" si="25"/>
        <v>758.96</v>
      </c>
      <c r="J73" s="45">
        <f t="shared" si="26"/>
        <v>1048.34</v>
      </c>
      <c r="K73" s="45">
        <v>675.75</v>
      </c>
      <c r="L73" s="45">
        <v>745.18</v>
      </c>
      <c r="M73" s="45">
        <f t="shared" si="29"/>
        <v>978.91</v>
      </c>
      <c r="N73" s="8">
        <f t="shared" si="27"/>
        <v>75.43</v>
      </c>
      <c r="O73" s="8">
        <v>162.24</v>
      </c>
      <c r="P73" s="8">
        <v>162.5</v>
      </c>
      <c r="Q73" s="8">
        <f t="shared" si="28"/>
        <v>75.17000000000002</v>
      </c>
      <c r="R73" s="31"/>
    </row>
    <row r="74" spans="1:18" ht="15" hidden="1">
      <c r="A74" s="7" t="s">
        <v>20</v>
      </c>
      <c r="B74" s="8">
        <f t="shared" si="22"/>
        <v>56380.200000000004</v>
      </c>
      <c r="C74" s="8">
        <v>33909.41</v>
      </c>
      <c r="D74" s="8">
        <v>36731.21</v>
      </c>
      <c r="E74" s="8">
        <f>B74+C74-D74</f>
        <v>53558.400000000016</v>
      </c>
      <c r="F74" s="25">
        <f t="shared" si="24"/>
        <v>-273.97</v>
      </c>
      <c r="G74" s="25">
        <v>360.93</v>
      </c>
      <c r="H74" s="25">
        <v>-273.97</v>
      </c>
      <c r="I74" s="25">
        <f t="shared" si="25"/>
        <v>360.93</v>
      </c>
      <c r="J74" s="45">
        <f t="shared" si="26"/>
        <v>689</v>
      </c>
      <c r="K74" s="45">
        <v>689</v>
      </c>
      <c r="L74" s="45">
        <v>689</v>
      </c>
      <c r="M74" s="45">
        <f>J74+K74-L74</f>
        <v>689</v>
      </c>
      <c r="N74" s="8">
        <f t="shared" si="27"/>
        <v>78.99</v>
      </c>
      <c r="O74" s="8">
        <v>112.57</v>
      </c>
      <c r="P74" s="8">
        <v>88.34</v>
      </c>
      <c r="Q74" s="8">
        <f>N74+O74-P74</f>
        <v>103.22</v>
      </c>
      <c r="R74" s="31"/>
    </row>
    <row r="75" spans="1:18" ht="15" hidden="1">
      <c r="A75" s="10" t="s">
        <v>21</v>
      </c>
      <c r="B75" s="25">
        <f t="shared" si="22"/>
        <v>2217379.7800000003</v>
      </c>
      <c r="C75" s="11">
        <f>SUM(C56:C74)</f>
        <v>662551.35</v>
      </c>
      <c r="D75" s="11">
        <f aca="true" t="shared" si="30" ref="D75:Q75">SUM(D56:D74)</f>
        <v>842771.5499999999</v>
      </c>
      <c r="E75" s="11">
        <f t="shared" si="30"/>
        <v>2037159.5799999998</v>
      </c>
      <c r="F75" s="11">
        <f t="shared" si="30"/>
        <v>3608.4799999999996</v>
      </c>
      <c r="G75" s="11">
        <f t="shared" si="30"/>
        <v>12255.96</v>
      </c>
      <c r="H75" s="11">
        <f t="shared" si="30"/>
        <v>3608.4799999999996</v>
      </c>
      <c r="I75" s="11">
        <f t="shared" si="30"/>
        <v>12255.96</v>
      </c>
      <c r="J75" s="11">
        <f t="shared" si="30"/>
        <v>62649.53</v>
      </c>
      <c r="K75" s="11">
        <f t="shared" si="30"/>
        <v>144819.35000000003</v>
      </c>
      <c r="L75" s="11">
        <f t="shared" si="30"/>
        <v>15028.150000000001</v>
      </c>
      <c r="M75" s="11">
        <f t="shared" si="30"/>
        <v>192440.73000000004</v>
      </c>
      <c r="N75" s="11">
        <f t="shared" si="30"/>
        <v>571.4000000000001</v>
      </c>
      <c r="O75" s="11">
        <f t="shared" si="30"/>
        <v>1215.38</v>
      </c>
      <c r="P75" s="11">
        <f t="shared" si="30"/>
        <v>1195.01</v>
      </c>
      <c r="Q75" s="11">
        <f t="shared" si="30"/>
        <v>591.7700000000001</v>
      </c>
      <c r="R75" s="31"/>
    </row>
    <row r="76" spans="4:18" ht="15" hidden="1">
      <c r="D76" t="s">
        <v>27</v>
      </c>
      <c r="G76" t="s">
        <v>32</v>
      </c>
      <c r="J76" s="3"/>
      <c r="L76" t="s">
        <v>27</v>
      </c>
      <c r="N76" s="3"/>
      <c r="P76" t="s">
        <v>27</v>
      </c>
      <c r="R76" s="3"/>
    </row>
    <row r="77" spans="2:18" ht="15" hidden="1">
      <c r="B77" s="12" t="s">
        <v>190</v>
      </c>
      <c r="C77" s="12"/>
      <c r="D77" s="12"/>
      <c r="E77" s="13"/>
      <c r="F77" s="13"/>
      <c r="G77" s="12"/>
      <c r="H77" s="13"/>
      <c r="I77" s="13"/>
      <c r="J77" s="17"/>
      <c r="K77" s="13"/>
      <c r="N77" s="3"/>
      <c r="R77" s="3" t="s">
        <v>271</v>
      </c>
    </row>
    <row r="78" spans="1:21" ht="15" hidden="1">
      <c r="A78" s="380" t="s">
        <v>1</v>
      </c>
      <c r="B78" s="380" t="s">
        <v>22</v>
      </c>
      <c r="C78" s="382" t="s">
        <v>2</v>
      </c>
      <c r="D78" s="383"/>
      <c r="E78" s="384"/>
      <c r="F78" s="172"/>
      <c r="G78" s="385" t="s">
        <v>3</v>
      </c>
      <c r="H78" s="386"/>
      <c r="I78" s="387"/>
      <c r="J78" s="109"/>
      <c r="K78" s="388" t="s">
        <v>4</v>
      </c>
      <c r="L78" s="388"/>
      <c r="M78" s="388"/>
      <c r="N78" s="19"/>
      <c r="O78" s="389" t="s">
        <v>23</v>
      </c>
      <c r="P78" s="389"/>
      <c r="Q78" s="389"/>
      <c r="R78" s="58" t="s">
        <v>44</v>
      </c>
      <c r="S78" s="58" t="s">
        <v>45</v>
      </c>
      <c r="T78" s="58" t="s">
        <v>178</v>
      </c>
      <c r="U78" s="58" t="s">
        <v>46</v>
      </c>
    </row>
    <row r="79" spans="1:21" ht="38.25" hidden="1">
      <c r="A79" s="381"/>
      <c r="B79" s="381"/>
      <c r="C79" s="4" t="s">
        <v>5</v>
      </c>
      <c r="D79" s="4" t="s">
        <v>6</v>
      </c>
      <c r="E79" s="4" t="s">
        <v>7</v>
      </c>
      <c r="F79" s="173" t="s">
        <v>22</v>
      </c>
      <c r="G79" s="174" t="s">
        <v>5</v>
      </c>
      <c r="H79" s="174" t="s">
        <v>6</v>
      </c>
      <c r="I79" s="174" t="s">
        <v>7</v>
      </c>
      <c r="J79" s="110" t="s">
        <v>22</v>
      </c>
      <c r="K79" s="108" t="s">
        <v>5</v>
      </c>
      <c r="L79" s="108" t="s">
        <v>6</v>
      </c>
      <c r="M79" s="108" t="s">
        <v>7</v>
      </c>
      <c r="N79" s="18" t="s">
        <v>22</v>
      </c>
      <c r="O79" s="6" t="s">
        <v>5</v>
      </c>
      <c r="P79" s="6" t="s">
        <v>6</v>
      </c>
      <c r="Q79" s="6" t="s">
        <v>7</v>
      </c>
      <c r="R79" s="40" t="s">
        <v>263</v>
      </c>
      <c r="S79" s="84" t="s">
        <v>177</v>
      </c>
      <c r="T79" s="84" t="s">
        <v>177</v>
      </c>
      <c r="U79" s="85" t="s">
        <v>180</v>
      </c>
    </row>
    <row r="80" spans="1:22" ht="15" hidden="1">
      <c r="A80" s="7" t="s">
        <v>98</v>
      </c>
      <c r="B80" s="8">
        <f aca="true" t="shared" si="31" ref="B80:B96">E56</f>
        <v>184254.9</v>
      </c>
      <c r="C80" s="161">
        <v>12770.88</v>
      </c>
      <c r="D80" s="161">
        <f>37995.63+3038.09</f>
        <v>41033.72</v>
      </c>
      <c r="E80" s="8">
        <f aca="true" t="shared" si="32" ref="E80:E96">B80+C80-D80</f>
        <v>155992.06</v>
      </c>
      <c r="F80" s="163">
        <f aca="true" t="shared" si="33" ref="F80:F97">I56</f>
        <v>2027.25</v>
      </c>
      <c r="G80" s="162">
        <v>2027.25</v>
      </c>
      <c r="H80" s="192">
        <v>2027.25</v>
      </c>
      <c r="I80" s="163">
        <f aca="true" t="shared" si="34" ref="I80:I97">F80+G80-H80</f>
        <v>2027.25</v>
      </c>
      <c r="J80" s="107">
        <f aca="true" t="shared" si="35" ref="J80:J97">M56</f>
        <v>4271.8</v>
      </c>
      <c r="K80" s="164">
        <v>4271.8</v>
      </c>
      <c r="L80" s="191">
        <v>4271.8</v>
      </c>
      <c r="M80" s="107">
        <f aca="true" t="shared" si="36" ref="M80:M97">J80+K80-L80</f>
        <v>4271.8</v>
      </c>
      <c r="N80" s="9">
        <f aca="true" t="shared" si="37" ref="N80:N97">Q56</f>
        <v>8.25</v>
      </c>
      <c r="O80" s="184">
        <v>240.42</v>
      </c>
      <c r="P80" s="184">
        <v>223.41</v>
      </c>
      <c r="Q80" s="9">
        <f aca="true" t="shared" si="38" ref="Q80:Q97">N80+O80-P80</f>
        <v>25.25999999999999</v>
      </c>
      <c r="R80" s="270">
        <f>Q32+P56+P80</f>
        <v>248.97</v>
      </c>
      <c r="S80" s="22">
        <f>M32+L56+L80</f>
        <v>8543.6</v>
      </c>
      <c r="T80" s="22">
        <f>I32+H56+H80</f>
        <v>4054.5</v>
      </c>
      <c r="U80" s="86">
        <f>SUM(R80:T80)</f>
        <v>12847.07</v>
      </c>
      <c r="V80" s="98">
        <f>R80+S80+T80</f>
        <v>12847.07</v>
      </c>
    </row>
    <row r="81" spans="1:22" ht="15" hidden="1">
      <c r="A81" s="7" t="s">
        <v>104</v>
      </c>
      <c r="B81" s="8">
        <f t="shared" si="31"/>
        <v>34815.850000000006</v>
      </c>
      <c r="C81" s="161">
        <v>29755.06</v>
      </c>
      <c r="D81" s="161">
        <v>27122.58</v>
      </c>
      <c r="E81" s="8">
        <f t="shared" si="32"/>
        <v>37448.33</v>
      </c>
      <c r="F81" s="163">
        <f t="shared" si="33"/>
        <v>379.18</v>
      </c>
      <c r="G81" s="162">
        <v>379.18</v>
      </c>
      <c r="H81" s="192">
        <v>379.18</v>
      </c>
      <c r="I81" s="163">
        <f t="shared" si="34"/>
        <v>379.18</v>
      </c>
      <c r="J81" s="107">
        <f t="shared" si="35"/>
        <v>0</v>
      </c>
      <c r="K81" s="47"/>
      <c r="L81" s="152"/>
      <c r="M81" s="107">
        <f t="shared" si="36"/>
        <v>0</v>
      </c>
      <c r="N81" s="9">
        <f t="shared" si="37"/>
        <v>0</v>
      </c>
      <c r="O81" s="184">
        <v>4.57</v>
      </c>
      <c r="P81" s="184">
        <v>3.26</v>
      </c>
      <c r="Q81" s="9">
        <f t="shared" si="38"/>
        <v>1.3100000000000005</v>
      </c>
      <c r="R81" s="270">
        <f aca="true" t="shared" si="39" ref="R81:R98">Q33+P57+P81</f>
        <v>3.26</v>
      </c>
      <c r="S81" s="22">
        <f aca="true" t="shared" si="40" ref="S81:S98">M33+L57+L81</f>
        <v>0</v>
      </c>
      <c r="T81" s="22">
        <f aca="true" t="shared" si="41" ref="T81:T98">I33+H57+H81</f>
        <v>758.36</v>
      </c>
      <c r="U81" s="86">
        <f aca="true" t="shared" si="42" ref="U81:U98">SUM(R81:T81)</f>
        <v>761.62</v>
      </c>
      <c r="V81" s="98">
        <f aca="true" t="shared" si="43" ref="V81:V99">R81+S81+T81</f>
        <v>761.62</v>
      </c>
    </row>
    <row r="82" spans="1:22" ht="15" hidden="1">
      <c r="A82" s="7" t="s">
        <v>8</v>
      </c>
      <c r="B82" s="8">
        <f t="shared" si="31"/>
        <v>63572.89999999999</v>
      </c>
      <c r="C82" s="8">
        <v>29749.93</v>
      </c>
      <c r="D82" s="8">
        <v>23513.98</v>
      </c>
      <c r="E82" s="8">
        <f t="shared" si="32"/>
        <v>69808.84999999999</v>
      </c>
      <c r="F82" s="163">
        <f t="shared" si="33"/>
        <v>464.82</v>
      </c>
      <c r="G82" s="176">
        <v>464.82</v>
      </c>
      <c r="H82" s="163">
        <v>464.82</v>
      </c>
      <c r="I82" s="163">
        <f t="shared" si="34"/>
        <v>464.82</v>
      </c>
      <c r="J82" s="107">
        <f t="shared" si="35"/>
        <v>0</v>
      </c>
      <c r="K82" s="45"/>
      <c r="L82" s="107"/>
      <c r="M82" s="107">
        <f t="shared" si="36"/>
        <v>0</v>
      </c>
      <c r="N82" s="9">
        <f t="shared" si="37"/>
        <v>38.46000000000001</v>
      </c>
      <c r="O82" s="185">
        <v>20.63</v>
      </c>
      <c r="P82" s="185">
        <v>9.55</v>
      </c>
      <c r="Q82" s="9">
        <f t="shared" si="38"/>
        <v>49.540000000000006</v>
      </c>
      <c r="R82" s="270">
        <f t="shared" si="39"/>
        <v>184.13</v>
      </c>
      <c r="S82" s="22">
        <f t="shared" si="40"/>
        <v>0</v>
      </c>
      <c r="T82" s="22">
        <f t="shared" si="41"/>
        <v>929.64</v>
      </c>
      <c r="U82" s="86">
        <f t="shared" si="42"/>
        <v>1113.77</v>
      </c>
      <c r="V82" s="98">
        <f t="shared" si="43"/>
        <v>1113.77</v>
      </c>
    </row>
    <row r="83" spans="1:22" ht="15" hidden="1">
      <c r="A83" s="7" t="s">
        <v>99</v>
      </c>
      <c r="B83" s="8">
        <f t="shared" si="31"/>
        <v>611632.6799999999</v>
      </c>
      <c r="C83" s="8">
        <v>71645.4</v>
      </c>
      <c r="D83" s="8">
        <f>93579.52+4376.8</f>
        <v>97956.32</v>
      </c>
      <c r="E83" s="8">
        <f t="shared" si="32"/>
        <v>585321.76</v>
      </c>
      <c r="F83" s="163">
        <f t="shared" si="33"/>
        <v>2105.6899999999996</v>
      </c>
      <c r="G83" s="25">
        <v>2105.69</v>
      </c>
      <c r="H83" s="163">
        <v>2105.69</v>
      </c>
      <c r="I83" s="163">
        <f t="shared" si="34"/>
        <v>2105.689999999999</v>
      </c>
      <c r="J83" s="107">
        <f t="shared" si="35"/>
        <v>50185.46</v>
      </c>
      <c r="K83" s="45">
        <v>1653.07</v>
      </c>
      <c r="L83" s="107"/>
      <c r="M83" s="107">
        <f t="shared" si="36"/>
        <v>51838.53</v>
      </c>
      <c r="N83" s="9">
        <f t="shared" si="37"/>
        <v>-10.550000000000011</v>
      </c>
      <c r="O83" s="9">
        <v>383.36</v>
      </c>
      <c r="P83" s="9">
        <v>332.06</v>
      </c>
      <c r="Q83" s="9">
        <f t="shared" si="38"/>
        <v>40.75</v>
      </c>
      <c r="R83" s="270">
        <f t="shared" si="39"/>
        <v>484.01</v>
      </c>
      <c r="S83" s="22">
        <f t="shared" si="40"/>
        <v>0</v>
      </c>
      <c r="T83" s="22">
        <f t="shared" si="41"/>
        <v>4376.74</v>
      </c>
      <c r="U83" s="86">
        <f t="shared" si="42"/>
        <v>4860.75</v>
      </c>
      <c r="V83" s="98">
        <f t="shared" si="43"/>
        <v>4860.75</v>
      </c>
    </row>
    <row r="84" spans="1:22" ht="15" hidden="1">
      <c r="A84" s="7" t="s">
        <v>9</v>
      </c>
      <c r="B84" s="8">
        <f t="shared" si="31"/>
        <v>54205.729999999996</v>
      </c>
      <c r="C84" s="8">
        <v>17130.13</v>
      </c>
      <c r="D84" s="8">
        <v>16894.48</v>
      </c>
      <c r="E84" s="8">
        <f t="shared" si="32"/>
        <v>54441.380000000005</v>
      </c>
      <c r="F84" s="163">
        <f t="shared" si="33"/>
        <v>2286.42</v>
      </c>
      <c r="G84" s="25">
        <v>2286.42</v>
      </c>
      <c r="H84" s="163">
        <v>2286.42</v>
      </c>
      <c r="I84" s="163">
        <f t="shared" si="34"/>
        <v>2286.42</v>
      </c>
      <c r="J84" s="107">
        <f t="shared" si="35"/>
        <v>0</v>
      </c>
      <c r="K84" s="45"/>
      <c r="L84" s="107"/>
      <c r="M84" s="107">
        <f t="shared" si="36"/>
        <v>0</v>
      </c>
      <c r="N84" s="9">
        <f t="shared" si="37"/>
        <v>156.94000000000003</v>
      </c>
      <c r="O84" s="9">
        <v>154.04</v>
      </c>
      <c r="P84" s="9">
        <v>141.73</v>
      </c>
      <c r="Q84" s="9">
        <f t="shared" si="38"/>
        <v>169.25000000000003</v>
      </c>
      <c r="R84" s="270">
        <f t="shared" si="39"/>
        <v>322.33</v>
      </c>
      <c r="S84" s="22">
        <f t="shared" si="40"/>
        <v>0</v>
      </c>
      <c r="T84" s="22">
        <f t="shared" si="41"/>
        <v>6859.26</v>
      </c>
      <c r="U84" s="86">
        <f t="shared" si="42"/>
        <v>7181.59</v>
      </c>
      <c r="V84" s="98">
        <f t="shared" si="43"/>
        <v>7181.59</v>
      </c>
    </row>
    <row r="85" spans="1:22" ht="15" hidden="1">
      <c r="A85" s="7" t="s">
        <v>10</v>
      </c>
      <c r="B85" s="8">
        <f t="shared" si="31"/>
        <v>14422.94</v>
      </c>
      <c r="C85" s="8">
        <v>7794.18</v>
      </c>
      <c r="D85" s="8">
        <v>6112.78</v>
      </c>
      <c r="E85" s="8">
        <f t="shared" si="32"/>
        <v>16104.340000000004</v>
      </c>
      <c r="F85" s="163">
        <f t="shared" si="33"/>
        <v>0</v>
      </c>
      <c r="G85" s="25"/>
      <c r="H85" s="163"/>
      <c r="I85" s="163">
        <f t="shared" si="34"/>
        <v>0</v>
      </c>
      <c r="J85" s="107">
        <f t="shared" si="35"/>
        <v>0</v>
      </c>
      <c r="K85" s="45"/>
      <c r="L85" s="107"/>
      <c r="M85" s="107">
        <f t="shared" si="36"/>
        <v>0</v>
      </c>
      <c r="N85" s="9">
        <f t="shared" si="37"/>
        <v>-10.91</v>
      </c>
      <c r="O85" s="9">
        <v>43.97</v>
      </c>
      <c r="P85" s="9">
        <v>43.97</v>
      </c>
      <c r="Q85" s="9">
        <f t="shared" si="38"/>
        <v>-10.909999999999997</v>
      </c>
      <c r="R85" s="270">
        <f t="shared" si="39"/>
        <v>81.58</v>
      </c>
      <c r="S85" s="22">
        <f t="shared" si="40"/>
        <v>0</v>
      </c>
      <c r="T85" s="22">
        <f t="shared" si="41"/>
        <v>0</v>
      </c>
      <c r="U85" s="86">
        <f t="shared" si="42"/>
        <v>81.58</v>
      </c>
      <c r="V85" s="98">
        <f t="shared" si="43"/>
        <v>81.58</v>
      </c>
    </row>
    <row r="86" spans="1:22" ht="15" hidden="1">
      <c r="A86" s="7" t="s">
        <v>11</v>
      </c>
      <c r="B86" s="8">
        <f t="shared" si="31"/>
        <v>17981.78</v>
      </c>
      <c r="C86" s="8">
        <v>7768.21</v>
      </c>
      <c r="D86" s="8">
        <v>5598.51</v>
      </c>
      <c r="E86" s="8">
        <f t="shared" si="32"/>
        <v>20151.479999999996</v>
      </c>
      <c r="F86" s="163">
        <f t="shared" si="33"/>
        <v>0</v>
      </c>
      <c r="G86" s="25"/>
      <c r="H86" s="163"/>
      <c r="I86" s="163">
        <f t="shared" si="34"/>
        <v>0</v>
      </c>
      <c r="J86" s="107">
        <f t="shared" si="35"/>
        <v>0</v>
      </c>
      <c r="K86" s="45"/>
      <c r="L86" s="107"/>
      <c r="M86" s="107">
        <f t="shared" si="36"/>
        <v>0</v>
      </c>
      <c r="N86" s="9">
        <f t="shared" si="37"/>
        <v>28.67</v>
      </c>
      <c r="O86" s="9">
        <v>16.62</v>
      </c>
      <c r="P86" s="9">
        <v>10.1</v>
      </c>
      <c r="Q86" s="9">
        <f t="shared" si="38"/>
        <v>35.190000000000005</v>
      </c>
      <c r="R86" s="270">
        <f t="shared" si="39"/>
        <v>73.52</v>
      </c>
      <c r="S86" s="22">
        <f t="shared" si="40"/>
        <v>0</v>
      </c>
      <c r="T86" s="22">
        <f t="shared" si="41"/>
        <v>0</v>
      </c>
      <c r="U86" s="86">
        <f t="shared" si="42"/>
        <v>73.52</v>
      </c>
      <c r="V86" s="98">
        <f t="shared" si="43"/>
        <v>73.52</v>
      </c>
    </row>
    <row r="87" spans="1:22" ht="15" hidden="1">
      <c r="A87" s="7" t="s">
        <v>12</v>
      </c>
      <c r="B87" s="8">
        <f t="shared" si="31"/>
        <v>73774.96000000002</v>
      </c>
      <c r="C87" s="8">
        <v>44477.07</v>
      </c>
      <c r="D87" s="8">
        <v>50594.03</v>
      </c>
      <c r="E87" s="8">
        <f t="shared" si="32"/>
        <v>67658.00000000003</v>
      </c>
      <c r="F87" s="163">
        <f t="shared" si="33"/>
        <v>517.28</v>
      </c>
      <c r="G87" s="25">
        <v>517.28</v>
      </c>
      <c r="H87" s="163">
        <v>517.28</v>
      </c>
      <c r="I87" s="163">
        <f t="shared" si="34"/>
        <v>517.28</v>
      </c>
      <c r="J87" s="107">
        <f t="shared" si="35"/>
        <v>4579.200000000001</v>
      </c>
      <c r="K87" s="45">
        <v>1526.4</v>
      </c>
      <c r="L87" s="107">
        <v>3052.8</v>
      </c>
      <c r="M87" s="107">
        <f t="shared" si="36"/>
        <v>3052.8</v>
      </c>
      <c r="N87" s="9">
        <f t="shared" si="37"/>
        <v>68.79</v>
      </c>
      <c r="O87" s="9">
        <v>79.35</v>
      </c>
      <c r="P87" s="9">
        <v>97.17</v>
      </c>
      <c r="Q87" s="9">
        <f t="shared" si="38"/>
        <v>50.969999999999985</v>
      </c>
      <c r="R87" s="270">
        <f t="shared" si="39"/>
        <v>206.62</v>
      </c>
      <c r="S87" s="22">
        <f t="shared" si="40"/>
        <v>3052.8</v>
      </c>
      <c r="T87" s="22">
        <f t="shared" si="41"/>
        <v>1551.84</v>
      </c>
      <c r="U87" s="86">
        <f t="shared" si="42"/>
        <v>4811.26</v>
      </c>
      <c r="V87" s="98">
        <f t="shared" si="43"/>
        <v>4811.26</v>
      </c>
    </row>
    <row r="88" spans="1:22" ht="15" hidden="1">
      <c r="A88" s="7" t="s">
        <v>13</v>
      </c>
      <c r="B88" s="8">
        <f t="shared" si="31"/>
        <v>63735.810000000005</v>
      </c>
      <c r="C88" s="8">
        <v>26263.09</v>
      </c>
      <c r="D88" s="8">
        <v>24418.76</v>
      </c>
      <c r="E88" s="8">
        <f t="shared" si="32"/>
        <v>65580.14000000001</v>
      </c>
      <c r="F88" s="163">
        <f t="shared" si="33"/>
        <v>174.37</v>
      </c>
      <c r="G88" s="25">
        <v>174.37</v>
      </c>
      <c r="H88" s="163">
        <v>174.37</v>
      </c>
      <c r="I88" s="163">
        <f t="shared" si="34"/>
        <v>174.37</v>
      </c>
      <c r="J88" s="107">
        <f t="shared" si="35"/>
        <v>645.01</v>
      </c>
      <c r="K88" s="45">
        <v>645.01</v>
      </c>
      <c r="L88" s="107"/>
      <c r="M88" s="107">
        <f t="shared" si="36"/>
        <v>1290.02</v>
      </c>
      <c r="N88" s="9">
        <f t="shared" si="37"/>
        <v>50.72</v>
      </c>
      <c r="O88" s="9">
        <v>41.53</v>
      </c>
      <c r="P88" s="9">
        <v>75.03</v>
      </c>
      <c r="Q88" s="9">
        <f t="shared" si="38"/>
        <v>17.22</v>
      </c>
      <c r="R88" s="270">
        <f t="shared" si="39"/>
        <v>171.14</v>
      </c>
      <c r="S88" s="22">
        <f t="shared" si="40"/>
        <v>1290.02</v>
      </c>
      <c r="T88" s="22">
        <f t="shared" si="41"/>
        <v>348.74</v>
      </c>
      <c r="U88" s="86">
        <f t="shared" si="42"/>
        <v>1809.8999999999999</v>
      </c>
      <c r="V88" s="98">
        <f t="shared" si="43"/>
        <v>1809.8999999999999</v>
      </c>
    </row>
    <row r="89" spans="1:22" ht="15" hidden="1">
      <c r="A89" s="7" t="s">
        <v>14</v>
      </c>
      <c r="B89" s="8">
        <f t="shared" si="31"/>
        <v>52876.22</v>
      </c>
      <c r="C89" s="8">
        <v>32103.69</v>
      </c>
      <c r="D89" s="8">
        <v>36003.74</v>
      </c>
      <c r="E89" s="8">
        <f t="shared" si="32"/>
        <v>48976.170000000006</v>
      </c>
      <c r="F89" s="163">
        <f t="shared" si="33"/>
        <v>493.96</v>
      </c>
      <c r="G89" s="25">
        <v>493.96</v>
      </c>
      <c r="H89" s="163">
        <v>493.96</v>
      </c>
      <c r="I89" s="163">
        <f t="shared" si="34"/>
        <v>493.96</v>
      </c>
      <c r="J89" s="107">
        <f t="shared" si="35"/>
        <v>5665.700000000001</v>
      </c>
      <c r="K89" s="45">
        <v>2054.81</v>
      </c>
      <c r="L89" s="107">
        <v>4949.67</v>
      </c>
      <c r="M89" s="107">
        <f t="shared" si="36"/>
        <v>2770.84</v>
      </c>
      <c r="N89" s="9">
        <f t="shared" si="37"/>
        <v>-493.08</v>
      </c>
      <c r="O89" s="9">
        <v>145.28</v>
      </c>
      <c r="P89" s="9">
        <v>130.57</v>
      </c>
      <c r="Q89" s="9">
        <f t="shared" si="38"/>
        <v>-478.36999999999995</v>
      </c>
      <c r="R89" s="270">
        <f t="shared" si="39"/>
        <v>230.06</v>
      </c>
      <c r="S89" s="22">
        <f t="shared" si="40"/>
        <v>7307.64</v>
      </c>
      <c r="T89" s="22">
        <f t="shared" si="41"/>
        <v>1112.98</v>
      </c>
      <c r="U89" s="86">
        <f t="shared" si="42"/>
        <v>8650.68</v>
      </c>
      <c r="V89" s="98">
        <f t="shared" si="43"/>
        <v>8650.68</v>
      </c>
    </row>
    <row r="90" spans="1:22" ht="15" hidden="1">
      <c r="A90" s="7" t="s">
        <v>144</v>
      </c>
      <c r="B90" s="8">
        <f t="shared" si="31"/>
        <v>12384.5</v>
      </c>
      <c r="C90" s="8">
        <v>14758.91</v>
      </c>
      <c r="D90" s="8">
        <v>13330.57</v>
      </c>
      <c r="E90" s="8">
        <f t="shared" si="32"/>
        <v>13812.84</v>
      </c>
      <c r="F90" s="163">
        <f t="shared" si="33"/>
        <v>185.5</v>
      </c>
      <c r="G90" s="25">
        <v>185.5</v>
      </c>
      <c r="H90" s="163">
        <v>185.5</v>
      </c>
      <c r="I90" s="163">
        <f t="shared" si="34"/>
        <v>185.5</v>
      </c>
      <c r="J90" s="107">
        <f t="shared" si="35"/>
        <v>17657.61</v>
      </c>
      <c r="K90" s="45">
        <v>372.59</v>
      </c>
      <c r="L90" s="107"/>
      <c r="M90" s="107">
        <f t="shared" si="36"/>
        <v>18030.2</v>
      </c>
      <c r="N90" s="9">
        <f t="shared" si="37"/>
        <v>0</v>
      </c>
      <c r="O90" s="9"/>
      <c r="P90" s="9"/>
      <c r="Q90" s="9">
        <f t="shared" si="38"/>
        <v>0</v>
      </c>
      <c r="R90" s="270">
        <f t="shared" si="39"/>
        <v>0</v>
      </c>
      <c r="S90" s="22">
        <f t="shared" si="40"/>
        <v>0</v>
      </c>
      <c r="T90" s="22">
        <f t="shared" si="41"/>
        <v>371</v>
      </c>
      <c r="U90" s="86">
        <f t="shared" si="42"/>
        <v>371</v>
      </c>
      <c r="V90" s="98">
        <f t="shared" si="43"/>
        <v>371</v>
      </c>
    </row>
    <row r="91" spans="1:22" ht="15" hidden="1">
      <c r="A91" s="7" t="s">
        <v>15</v>
      </c>
      <c r="B91" s="8">
        <f t="shared" si="31"/>
        <v>102042.54000000001</v>
      </c>
      <c r="C91" s="8">
        <v>34693.8</v>
      </c>
      <c r="D91" s="8">
        <v>36069.46</v>
      </c>
      <c r="E91" s="8">
        <f t="shared" si="32"/>
        <v>100666.88000000003</v>
      </c>
      <c r="F91" s="163">
        <f t="shared" si="33"/>
        <v>0</v>
      </c>
      <c r="G91" s="25"/>
      <c r="H91" s="163"/>
      <c r="I91" s="163">
        <f t="shared" si="34"/>
        <v>0</v>
      </c>
      <c r="J91" s="107">
        <f t="shared" si="35"/>
        <v>38562.09</v>
      </c>
      <c r="K91" s="45">
        <v>354.57</v>
      </c>
      <c r="L91" s="107">
        <v>709.14</v>
      </c>
      <c r="M91" s="107">
        <f t="shared" si="36"/>
        <v>38207.52</v>
      </c>
      <c r="N91" s="9">
        <f t="shared" si="37"/>
        <v>496.6000000000001</v>
      </c>
      <c r="O91" s="9">
        <v>146.08</v>
      </c>
      <c r="P91" s="9">
        <v>75.91</v>
      </c>
      <c r="Q91" s="9">
        <f t="shared" si="38"/>
        <v>566.7700000000001</v>
      </c>
      <c r="R91" s="270">
        <f t="shared" si="39"/>
        <v>201.53</v>
      </c>
      <c r="S91" s="22">
        <f t="shared" si="40"/>
        <v>709.14</v>
      </c>
      <c r="T91" s="22">
        <f t="shared" si="41"/>
        <v>0</v>
      </c>
      <c r="U91" s="86">
        <f t="shared" si="42"/>
        <v>910.67</v>
      </c>
      <c r="V91" s="98">
        <f t="shared" si="43"/>
        <v>910.67</v>
      </c>
    </row>
    <row r="92" spans="1:22" ht="15" hidden="1">
      <c r="A92" s="7" t="s">
        <v>16</v>
      </c>
      <c r="B92" s="8">
        <f t="shared" si="31"/>
        <v>38148.83</v>
      </c>
      <c r="C92" s="8">
        <v>28233.1</v>
      </c>
      <c r="D92" s="8">
        <v>26148.55</v>
      </c>
      <c r="E92" s="8">
        <f t="shared" si="32"/>
        <v>40233.37999999999</v>
      </c>
      <c r="F92" s="163">
        <f t="shared" si="33"/>
        <v>0</v>
      </c>
      <c r="G92" s="25"/>
      <c r="H92" s="163"/>
      <c r="I92" s="163">
        <f t="shared" si="34"/>
        <v>0</v>
      </c>
      <c r="J92" s="107">
        <f t="shared" si="35"/>
        <v>1163.88</v>
      </c>
      <c r="K92" s="45">
        <v>290.97</v>
      </c>
      <c r="L92" s="107"/>
      <c r="M92" s="107">
        <f t="shared" si="36"/>
        <v>1454.8500000000001</v>
      </c>
      <c r="N92" s="9">
        <f t="shared" si="37"/>
        <v>8.140000000000004</v>
      </c>
      <c r="O92" s="9">
        <v>10.13</v>
      </c>
      <c r="P92" s="9">
        <v>8.59</v>
      </c>
      <c r="Q92" s="9">
        <f t="shared" si="38"/>
        <v>9.680000000000003</v>
      </c>
      <c r="R92" s="270">
        <f t="shared" si="39"/>
        <v>17.509999999999998</v>
      </c>
      <c r="S92" s="22">
        <f t="shared" si="40"/>
        <v>0</v>
      </c>
      <c r="T92" s="22">
        <f t="shared" si="41"/>
        <v>0</v>
      </c>
      <c r="U92" s="86">
        <f t="shared" si="42"/>
        <v>17.509999999999998</v>
      </c>
      <c r="V92" s="98">
        <f t="shared" si="43"/>
        <v>17.509999999999998</v>
      </c>
    </row>
    <row r="93" spans="1:22" ht="15" hidden="1">
      <c r="A93" s="7" t="s">
        <v>17</v>
      </c>
      <c r="B93" s="8">
        <f t="shared" si="31"/>
        <v>42949.549999999996</v>
      </c>
      <c r="C93" s="8">
        <v>36749.14</v>
      </c>
      <c r="D93" s="8">
        <v>32209.81</v>
      </c>
      <c r="E93" s="8">
        <f t="shared" si="32"/>
        <v>47488.880000000005</v>
      </c>
      <c r="F93" s="163">
        <f t="shared" si="33"/>
        <v>368.35</v>
      </c>
      <c r="G93" s="25">
        <v>368.35</v>
      </c>
      <c r="H93" s="163">
        <v>368.35</v>
      </c>
      <c r="I93" s="163">
        <f t="shared" si="34"/>
        <v>368.35</v>
      </c>
      <c r="J93" s="107">
        <f t="shared" si="35"/>
        <v>619.57</v>
      </c>
      <c r="K93" s="45">
        <v>619.57</v>
      </c>
      <c r="L93" s="107">
        <v>619.57</v>
      </c>
      <c r="M93" s="107">
        <f t="shared" si="36"/>
        <v>619.57</v>
      </c>
      <c r="N93" s="9">
        <f t="shared" si="37"/>
        <v>18.259999999999998</v>
      </c>
      <c r="O93" s="9">
        <v>27.26</v>
      </c>
      <c r="P93" s="9">
        <v>27.05</v>
      </c>
      <c r="Q93" s="9">
        <f t="shared" si="38"/>
        <v>18.469999999999995</v>
      </c>
      <c r="R93" s="270">
        <f t="shared" si="39"/>
        <v>83.08</v>
      </c>
      <c r="S93" s="22">
        <f t="shared" si="40"/>
        <v>1858.71</v>
      </c>
      <c r="T93" s="22">
        <f t="shared" si="41"/>
        <v>736.7</v>
      </c>
      <c r="U93" s="86">
        <f t="shared" si="42"/>
        <v>2678.49</v>
      </c>
      <c r="V93" s="98">
        <f t="shared" si="43"/>
        <v>2678.49</v>
      </c>
    </row>
    <row r="94" spans="1:22" ht="15.75" customHeight="1" hidden="1">
      <c r="A94" s="7" t="s">
        <v>18</v>
      </c>
      <c r="B94" s="8">
        <f t="shared" si="31"/>
        <v>138124.57000000004</v>
      </c>
      <c r="C94" s="8">
        <v>77779.28</v>
      </c>
      <c r="D94" s="8">
        <v>81122.53</v>
      </c>
      <c r="E94" s="8">
        <f t="shared" si="32"/>
        <v>134781.32000000004</v>
      </c>
      <c r="F94" s="163">
        <f t="shared" si="33"/>
        <v>868.67</v>
      </c>
      <c r="G94" s="25">
        <v>868.67</v>
      </c>
      <c r="H94" s="163">
        <v>868.67</v>
      </c>
      <c r="I94" s="163">
        <f t="shared" si="34"/>
        <v>868.67</v>
      </c>
      <c r="J94" s="107">
        <f t="shared" si="35"/>
        <v>2216.4599999999996</v>
      </c>
      <c r="K94" s="45">
        <v>2216.46</v>
      </c>
      <c r="L94" s="107">
        <v>2216.46</v>
      </c>
      <c r="M94" s="107">
        <f t="shared" si="36"/>
        <v>2216.46</v>
      </c>
      <c r="N94" s="9">
        <f t="shared" si="37"/>
        <v>86.44999999999997</v>
      </c>
      <c r="O94" s="9">
        <v>95.9</v>
      </c>
      <c r="P94" s="9">
        <v>88.36</v>
      </c>
      <c r="Q94" s="9">
        <f t="shared" si="38"/>
        <v>93.98999999999997</v>
      </c>
      <c r="R94" s="270">
        <f t="shared" si="39"/>
        <v>223.78000000000003</v>
      </c>
      <c r="S94" s="22">
        <f t="shared" si="40"/>
        <v>6184.57</v>
      </c>
      <c r="T94" s="22">
        <f t="shared" si="41"/>
        <v>1737.34</v>
      </c>
      <c r="U94" s="86">
        <f t="shared" si="42"/>
        <v>8145.69</v>
      </c>
      <c r="V94" s="98">
        <f t="shared" si="43"/>
        <v>8145.69</v>
      </c>
    </row>
    <row r="95" spans="1:22" ht="15.75" customHeight="1" hidden="1">
      <c r="A95" s="7" t="s">
        <v>143</v>
      </c>
      <c r="B95" s="8">
        <f t="shared" si="31"/>
        <v>23754.010000000002</v>
      </c>
      <c r="C95" s="8">
        <v>33250.08</v>
      </c>
      <c r="D95" s="8">
        <v>25147.01</v>
      </c>
      <c r="E95" s="8">
        <f t="shared" si="32"/>
        <v>31857.080000000005</v>
      </c>
      <c r="F95" s="163">
        <f t="shared" si="33"/>
        <v>0</v>
      </c>
      <c r="G95" s="25">
        <v>621.69</v>
      </c>
      <c r="H95" s="163"/>
      <c r="I95" s="163">
        <f t="shared" si="34"/>
        <v>621.69</v>
      </c>
      <c r="J95" s="107">
        <f t="shared" si="35"/>
        <v>0</v>
      </c>
      <c r="K95" s="45">
        <v>0</v>
      </c>
      <c r="L95" s="107"/>
      <c r="M95" s="107">
        <f t="shared" si="36"/>
        <v>0</v>
      </c>
      <c r="N95" s="9">
        <f t="shared" si="37"/>
        <v>0</v>
      </c>
      <c r="O95" s="9"/>
      <c r="P95" s="9"/>
      <c r="Q95" s="9">
        <f t="shared" si="38"/>
        <v>0</v>
      </c>
      <c r="R95" s="270">
        <f t="shared" si="39"/>
        <v>0</v>
      </c>
      <c r="S95" s="22">
        <f t="shared" si="40"/>
        <v>0</v>
      </c>
      <c r="T95" s="22">
        <f t="shared" si="41"/>
        <v>0</v>
      </c>
      <c r="U95" s="86">
        <f t="shared" si="42"/>
        <v>0</v>
      </c>
      <c r="V95" s="98">
        <f t="shared" si="43"/>
        <v>0</v>
      </c>
    </row>
    <row r="96" spans="1:22" ht="15" hidden="1">
      <c r="A96" s="7" t="s">
        <v>100</v>
      </c>
      <c r="B96" s="8">
        <f t="shared" si="31"/>
        <v>377945.56999999995</v>
      </c>
      <c r="C96" s="8">
        <v>71181.31</v>
      </c>
      <c r="D96" s="8">
        <f>118279.6+7311.23</f>
        <v>125590.83</v>
      </c>
      <c r="E96" s="8">
        <f t="shared" si="32"/>
        <v>323536.04999999993</v>
      </c>
      <c r="F96" s="163">
        <f t="shared" si="33"/>
        <v>1264.58</v>
      </c>
      <c r="G96" s="25">
        <v>1264.58</v>
      </c>
      <c r="H96" s="163">
        <v>1264.58</v>
      </c>
      <c r="I96" s="163">
        <f t="shared" si="34"/>
        <v>1264.58</v>
      </c>
      <c r="J96" s="107">
        <f t="shared" si="35"/>
        <v>65206.04000000001</v>
      </c>
      <c r="K96" s="45">
        <v>3198.02</v>
      </c>
      <c r="L96" s="107">
        <v>45327.83</v>
      </c>
      <c r="M96" s="107">
        <f t="shared" si="36"/>
        <v>23076.23000000001</v>
      </c>
      <c r="N96" s="9">
        <f t="shared" si="37"/>
        <v>-33.360000000000014</v>
      </c>
      <c r="O96" s="9">
        <v>594.74</v>
      </c>
      <c r="P96" s="9">
        <v>586.73</v>
      </c>
      <c r="Q96" s="9">
        <f t="shared" si="38"/>
        <v>-25.350000000000023</v>
      </c>
      <c r="R96" s="270">
        <f t="shared" si="39"/>
        <v>837.6800000000001</v>
      </c>
      <c r="S96" s="22">
        <f t="shared" si="40"/>
        <v>48977.41</v>
      </c>
      <c r="T96" s="22">
        <f t="shared" si="41"/>
        <v>2529.16</v>
      </c>
      <c r="U96" s="86">
        <f t="shared" si="42"/>
        <v>52344.25</v>
      </c>
      <c r="V96" s="98">
        <f t="shared" si="43"/>
        <v>52344.25</v>
      </c>
    </row>
    <row r="97" spans="1:22" ht="15" hidden="1">
      <c r="A97" s="7" t="s">
        <v>19</v>
      </c>
      <c r="B97" s="8">
        <f>E73</f>
        <v>76977.84</v>
      </c>
      <c r="C97" s="8">
        <v>52709.04</v>
      </c>
      <c r="D97" s="8">
        <v>50149.55</v>
      </c>
      <c r="E97" s="8">
        <f>B97+C97-D97</f>
        <v>79537.33</v>
      </c>
      <c r="F97" s="163">
        <f t="shared" si="33"/>
        <v>758.96</v>
      </c>
      <c r="G97" s="25">
        <v>758.96</v>
      </c>
      <c r="H97" s="163">
        <v>758.96</v>
      </c>
      <c r="I97" s="163">
        <f t="shared" si="34"/>
        <v>758.96</v>
      </c>
      <c r="J97" s="107">
        <f t="shared" si="35"/>
        <v>978.91</v>
      </c>
      <c r="K97" s="45">
        <v>675.75</v>
      </c>
      <c r="L97" s="107">
        <v>372.59</v>
      </c>
      <c r="M97" s="107">
        <f t="shared" si="36"/>
        <v>1282.07</v>
      </c>
      <c r="N97" s="9">
        <f t="shared" si="37"/>
        <v>75.17000000000002</v>
      </c>
      <c r="O97" s="9">
        <v>27.87</v>
      </c>
      <c r="P97" s="9">
        <v>28.39</v>
      </c>
      <c r="Q97" s="9">
        <f t="shared" si="38"/>
        <v>74.65000000000002</v>
      </c>
      <c r="R97" s="270">
        <f t="shared" si="39"/>
        <v>235.67000000000002</v>
      </c>
      <c r="S97" s="22">
        <f t="shared" si="40"/>
        <v>1420.9299999999998</v>
      </c>
      <c r="T97" s="22">
        <f t="shared" si="41"/>
        <v>2904.4</v>
      </c>
      <c r="U97" s="86">
        <f t="shared" si="42"/>
        <v>4561</v>
      </c>
      <c r="V97" s="98">
        <f t="shared" si="43"/>
        <v>4561</v>
      </c>
    </row>
    <row r="98" spans="1:22" ht="15" hidden="1">
      <c r="A98" s="7" t="s">
        <v>20</v>
      </c>
      <c r="B98" s="8">
        <f>E74</f>
        <v>53558.400000000016</v>
      </c>
      <c r="C98" s="8">
        <v>33909.41</v>
      </c>
      <c r="D98" s="8">
        <v>34981.74</v>
      </c>
      <c r="E98" s="8">
        <f>B98+C98-D98</f>
        <v>52486.07000000003</v>
      </c>
      <c r="F98" s="163">
        <f>I74</f>
        <v>360.93</v>
      </c>
      <c r="G98" s="25">
        <v>360.93</v>
      </c>
      <c r="H98" s="163">
        <v>360.93</v>
      </c>
      <c r="I98" s="163">
        <f>F98+G98-H98</f>
        <v>360.93</v>
      </c>
      <c r="J98" s="107">
        <f>M74</f>
        <v>689</v>
      </c>
      <c r="K98" s="45">
        <v>689</v>
      </c>
      <c r="L98" s="107">
        <v>689</v>
      </c>
      <c r="M98" s="107">
        <f>J98+K98-L98</f>
        <v>689</v>
      </c>
      <c r="N98" s="9">
        <f>Q74</f>
        <v>103.22</v>
      </c>
      <c r="O98" s="9">
        <v>6.72</v>
      </c>
      <c r="P98" s="9">
        <v>8.88</v>
      </c>
      <c r="Q98" s="9">
        <f>N98+O98-P98</f>
        <v>101.06</v>
      </c>
      <c r="R98" s="270">
        <f t="shared" si="39"/>
        <v>113.73</v>
      </c>
      <c r="S98" s="22">
        <f t="shared" si="40"/>
        <v>2067</v>
      </c>
      <c r="T98" s="22">
        <f t="shared" si="41"/>
        <v>808.8199999999999</v>
      </c>
      <c r="U98" s="86">
        <f t="shared" si="42"/>
        <v>2989.55</v>
      </c>
      <c r="V98" s="98">
        <f t="shared" si="43"/>
        <v>2989.55</v>
      </c>
    </row>
    <row r="99" spans="1:22" ht="15" hidden="1">
      <c r="A99" s="10" t="s">
        <v>21</v>
      </c>
      <c r="B99" s="25">
        <f>E75</f>
        <v>2037159.5799999998</v>
      </c>
      <c r="C99" s="11">
        <f>SUM(C80:C98)</f>
        <v>662721.71</v>
      </c>
      <c r="D99" s="11">
        <f aca="true" t="shared" si="44" ref="D99:U99">SUM(D80:D98)</f>
        <v>753998.9500000001</v>
      </c>
      <c r="E99" s="11">
        <f t="shared" si="44"/>
        <v>1945882.34</v>
      </c>
      <c r="F99" s="175">
        <f t="shared" si="44"/>
        <v>12255.96</v>
      </c>
      <c r="G99" s="175">
        <f t="shared" si="44"/>
        <v>12877.650000000001</v>
      </c>
      <c r="H99" s="175">
        <f t="shared" si="44"/>
        <v>12255.96</v>
      </c>
      <c r="I99" s="175">
        <f t="shared" si="44"/>
        <v>12877.649999999998</v>
      </c>
      <c r="J99" s="11">
        <f t="shared" si="44"/>
        <v>192440.73000000004</v>
      </c>
      <c r="K99" s="11">
        <f t="shared" si="44"/>
        <v>18568.02</v>
      </c>
      <c r="L99" s="11">
        <f t="shared" si="44"/>
        <v>62208.86</v>
      </c>
      <c r="M99" s="11">
        <f t="shared" si="44"/>
        <v>148799.89</v>
      </c>
      <c r="N99" s="11">
        <f t="shared" si="44"/>
        <v>591.7700000000001</v>
      </c>
      <c r="O99" s="11">
        <f t="shared" si="44"/>
        <v>2038.47</v>
      </c>
      <c r="P99" s="11">
        <f t="shared" si="44"/>
        <v>1890.76</v>
      </c>
      <c r="Q99" s="11">
        <f t="shared" si="44"/>
        <v>739.48</v>
      </c>
      <c r="R99" s="11">
        <f t="shared" si="44"/>
        <v>3718.600000000001</v>
      </c>
      <c r="S99" s="11">
        <f t="shared" si="44"/>
        <v>81411.81999999999</v>
      </c>
      <c r="T99" s="11">
        <f t="shared" si="44"/>
        <v>29079.480000000003</v>
      </c>
      <c r="U99" s="11">
        <f t="shared" si="44"/>
        <v>114209.90000000001</v>
      </c>
      <c r="V99" s="98">
        <f t="shared" si="43"/>
        <v>114209.9</v>
      </c>
    </row>
    <row r="100" spans="4:21" ht="15" hidden="1">
      <c r="D100" t="s">
        <v>28</v>
      </c>
      <c r="H100" t="s">
        <v>32</v>
      </c>
      <c r="J100" s="3"/>
      <c r="L100" s="49" t="s">
        <v>27</v>
      </c>
      <c r="N100" s="3"/>
      <c r="P100" t="s">
        <v>27</v>
      </c>
      <c r="R100" s="3"/>
      <c r="U100" t="s">
        <v>233</v>
      </c>
    </row>
    <row r="101" spans="2:18" ht="15" hidden="1">
      <c r="B101" s="12" t="s">
        <v>189</v>
      </c>
      <c r="C101" s="12"/>
      <c r="D101" s="12"/>
      <c r="E101" s="13"/>
      <c r="F101" s="13"/>
      <c r="G101" s="12"/>
      <c r="H101" s="13"/>
      <c r="I101" s="13"/>
      <c r="J101" s="17"/>
      <c r="K101" s="13"/>
      <c r="M101" t="s">
        <v>272</v>
      </c>
      <c r="N101" s="3"/>
      <c r="R101" s="3"/>
    </row>
    <row r="102" spans="1:18" ht="15" hidden="1">
      <c r="A102" s="380" t="s">
        <v>1</v>
      </c>
      <c r="B102" s="380" t="s">
        <v>22</v>
      </c>
      <c r="C102" s="382" t="s">
        <v>2</v>
      </c>
      <c r="D102" s="383"/>
      <c r="E102" s="384"/>
      <c r="F102" s="172"/>
      <c r="G102" s="385" t="s">
        <v>3</v>
      </c>
      <c r="H102" s="386"/>
      <c r="I102" s="387"/>
      <c r="J102" s="109"/>
      <c r="K102" s="388" t="s">
        <v>4</v>
      </c>
      <c r="L102" s="388"/>
      <c r="M102" s="388"/>
      <c r="N102" s="19"/>
      <c r="O102" s="389" t="s">
        <v>24</v>
      </c>
      <c r="P102" s="389"/>
      <c r="Q102" s="389"/>
      <c r="R102" s="29"/>
    </row>
    <row r="103" spans="1:18" ht="25.5" hidden="1">
      <c r="A103" s="381"/>
      <c r="B103" s="381"/>
      <c r="C103" s="4" t="s">
        <v>5</v>
      </c>
      <c r="D103" s="4" t="s">
        <v>6</v>
      </c>
      <c r="E103" s="4" t="s">
        <v>7</v>
      </c>
      <c r="F103" s="173" t="s">
        <v>22</v>
      </c>
      <c r="G103" s="174" t="s">
        <v>5</v>
      </c>
      <c r="H103" s="174" t="s">
        <v>6</v>
      </c>
      <c r="I103" s="174" t="s">
        <v>7</v>
      </c>
      <c r="J103" s="110" t="s">
        <v>22</v>
      </c>
      <c r="K103" s="108" t="s">
        <v>5</v>
      </c>
      <c r="L103" s="108" t="s">
        <v>6</v>
      </c>
      <c r="M103" s="108" t="s">
        <v>7</v>
      </c>
      <c r="N103" s="18" t="s">
        <v>22</v>
      </c>
      <c r="O103" s="6" t="s">
        <v>5</v>
      </c>
      <c r="P103" s="6" t="s">
        <v>6</v>
      </c>
      <c r="Q103" s="6" t="s">
        <v>7</v>
      </c>
      <c r="R103" s="29"/>
    </row>
    <row r="104" spans="1:18" ht="15" hidden="1">
      <c r="A104" s="7" t="s">
        <v>98</v>
      </c>
      <c r="B104" s="8">
        <f aca="true" t="shared" si="45" ref="B104:B120">E80</f>
        <v>155992.06</v>
      </c>
      <c r="C104" s="161">
        <v>12765.29</v>
      </c>
      <c r="D104" s="161">
        <v>36202.33</v>
      </c>
      <c r="E104" s="8">
        <f aca="true" t="shared" si="46" ref="E104:E120">B104+C104-D104</f>
        <v>132555.02000000002</v>
      </c>
      <c r="F104" s="163">
        <f aca="true" t="shared" si="47" ref="F104:F121">I80</f>
        <v>2027.25</v>
      </c>
      <c r="G104" s="163">
        <v>2027.25</v>
      </c>
      <c r="H104" s="163">
        <v>2027.25</v>
      </c>
      <c r="I104" s="163">
        <f aca="true" t="shared" si="48" ref="I104:I121">F104+G104-H104</f>
        <v>2027.25</v>
      </c>
      <c r="J104" s="107">
        <f aca="true" t="shared" si="49" ref="J104:J121">M80</f>
        <v>4271.8</v>
      </c>
      <c r="K104" s="164">
        <v>4271.8</v>
      </c>
      <c r="L104" s="107">
        <v>4271.8</v>
      </c>
      <c r="M104" s="107">
        <f aca="true" t="shared" si="50" ref="M104:M121">J104+K104-L104</f>
        <v>4271.8</v>
      </c>
      <c r="N104" s="9">
        <f aca="true" t="shared" si="51" ref="N104:N121">Q80</f>
        <v>25.25999999999999</v>
      </c>
      <c r="O104" s="6">
        <v>289.28</v>
      </c>
      <c r="P104" s="6">
        <v>215.43</v>
      </c>
      <c r="Q104" s="9">
        <f aca="true" t="shared" si="52" ref="Q104:Q121">N104+O104-P104</f>
        <v>99.10999999999996</v>
      </c>
      <c r="R104" s="29"/>
    </row>
    <row r="105" spans="1:18" ht="15" hidden="1">
      <c r="A105" s="7" t="s">
        <v>104</v>
      </c>
      <c r="B105" s="8">
        <f t="shared" si="45"/>
        <v>37448.33</v>
      </c>
      <c r="C105" s="161">
        <v>349373.36</v>
      </c>
      <c r="D105" s="161">
        <v>48205.71</v>
      </c>
      <c r="E105" s="8">
        <f t="shared" si="46"/>
        <v>338615.98</v>
      </c>
      <c r="F105" s="163">
        <f>I81</f>
        <v>379.18</v>
      </c>
      <c r="G105" s="163">
        <v>379.18</v>
      </c>
      <c r="H105" s="163">
        <v>379.18</v>
      </c>
      <c r="I105" s="163">
        <f t="shared" si="48"/>
        <v>379.18</v>
      </c>
      <c r="J105" s="107">
        <f t="shared" si="49"/>
        <v>0</v>
      </c>
      <c r="K105" s="47"/>
      <c r="L105" s="107"/>
      <c r="M105" s="107">
        <f t="shared" si="50"/>
        <v>0</v>
      </c>
      <c r="N105" s="9">
        <f t="shared" si="51"/>
        <v>1.3100000000000005</v>
      </c>
      <c r="O105" s="6">
        <v>15.16</v>
      </c>
      <c r="P105" s="6">
        <v>8.61</v>
      </c>
      <c r="Q105" s="9">
        <f t="shared" si="52"/>
        <v>7.859999999999999</v>
      </c>
      <c r="R105" s="29"/>
    </row>
    <row r="106" spans="1:18" ht="15" hidden="1">
      <c r="A106" s="7" t="s">
        <v>8</v>
      </c>
      <c r="B106" s="8">
        <f t="shared" si="45"/>
        <v>69808.84999999999</v>
      </c>
      <c r="C106" s="189">
        <v>29749.93</v>
      </c>
      <c r="D106" s="189">
        <v>32427.97</v>
      </c>
      <c r="E106" s="8">
        <f t="shared" si="46"/>
        <v>67130.81</v>
      </c>
      <c r="F106" s="163">
        <f t="shared" si="47"/>
        <v>464.82</v>
      </c>
      <c r="G106" s="163">
        <v>464.82</v>
      </c>
      <c r="H106" s="163">
        <v>464.82</v>
      </c>
      <c r="I106" s="163">
        <f t="shared" si="48"/>
        <v>464.82</v>
      </c>
      <c r="J106" s="107">
        <f t="shared" si="49"/>
        <v>0</v>
      </c>
      <c r="K106" s="45"/>
      <c r="L106" s="107"/>
      <c r="M106" s="107">
        <f t="shared" si="50"/>
        <v>0</v>
      </c>
      <c r="N106" s="9">
        <f t="shared" si="51"/>
        <v>49.540000000000006</v>
      </c>
      <c r="O106" s="9">
        <v>22.13</v>
      </c>
      <c r="P106" s="9">
        <v>18.5</v>
      </c>
      <c r="Q106" s="9">
        <f t="shared" si="52"/>
        <v>53.17</v>
      </c>
      <c r="R106" s="31"/>
    </row>
    <row r="107" spans="1:18" ht="15" hidden="1">
      <c r="A107" s="7" t="s">
        <v>99</v>
      </c>
      <c r="B107" s="8">
        <f t="shared" si="45"/>
        <v>585321.76</v>
      </c>
      <c r="C107" s="8">
        <v>71645.4</v>
      </c>
      <c r="D107" s="8">
        <v>108513.09</v>
      </c>
      <c r="E107" s="8">
        <f t="shared" si="46"/>
        <v>548454.0700000001</v>
      </c>
      <c r="F107" s="163">
        <f t="shared" si="47"/>
        <v>2105.689999999999</v>
      </c>
      <c r="G107" s="163">
        <v>2105.69</v>
      </c>
      <c r="H107" s="163">
        <v>2105.69</v>
      </c>
      <c r="I107" s="163">
        <f t="shared" si="48"/>
        <v>2105.689999999999</v>
      </c>
      <c r="J107" s="107">
        <f t="shared" si="49"/>
        <v>51838.53</v>
      </c>
      <c r="K107" s="45">
        <v>1653.07</v>
      </c>
      <c r="L107" s="107">
        <v>14959.21</v>
      </c>
      <c r="M107" s="107">
        <f t="shared" si="50"/>
        <v>38532.39</v>
      </c>
      <c r="N107" s="9">
        <f t="shared" si="51"/>
        <v>40.75</v>
      </c>
      <c r="O107" s="9">
        <v>758</v>
      </c>
      <c r="P107" s="9">
        <v>603.12</v>
      </c>
      <c r="Q107" s="9">
        <f t="shared" si="52"/>
        <v>195.63</v>
      </c>
      <c r="R107" s="31"/>
    </row>
    <row r="108" spans="1:18" ht="15" hidden="1">
      <c r="A108" s="7" t="s">
        <v>9</v>
      </c>
      <c r="B108" s="8">
        <f t="shared" si="45"/>
        <v>54441.380000000005</v>
      </c>
      <c r="C108" s="8">
        <v>17130.13</v>
      </c>
      <c r="D108" s="8">
        <v>14448.69</v>
      </c>
      <c r="E108" s="8">
        <f t="shared" si="46"/>
        <v>57122.82000000001</v>
      </c>
      <c r="F108" s="163">
        <f t="shared" si="47"/>
        <v>2286.42</v>
      </c>
      <c r="G108" s="163">
        <v>2684.98</v>
      </c>
      <c r="H108" s="163">
        <v>2286.42</v>
      </c>
      <c r="I108" s="163">
        <f t="shared" si="48"/>
        <v>2684.9799999999996</v>
      </c>
      <c r="J108" s="107">
        <f t="shared" si="49"/>
        <v>0</v>
      </c>
      <c r="K108" s="45"/>
      <c r="L108" s="107"/>
      <c r="M108" s="107">
        <f t="shared" si="50"/>
        <v>0</v>
      </c>
      <c r="N108" s="9">
        <f t="shared" si="51"/>
        <v>169.25000000000003</v>
      </c>
      <c r="O108" s="9">
        <v>36.23</v>
      </c>
      <c r="P108" s="9">
        <v>42.93</v>
      </c>
      <c r="Q108" s="9">
        <f t="shared" si="52"/>
        <v>162.55</v>
      </c>
      <c r="R108" s="31"/>
    </row>
    <row r="109" spans="1:18" ht="15" hidden="1">
      <c r="A109" s="7" t="s">
        <v>10</v>
      </c>
      <c r="B109" s="8">
        <f t="shared" si="45"/>
        <v>16104.340000000004</v>
      </c>
      <c r="C109" s="8">
        <v>7794.18</v>
      </c>
      <c r="D109" s="8">
        <v>9613.61</v>
      </c>
      <c r="E109" s="8">
        <f t="shared" si="46"/>
        <v>14284.910000000003</v>
      </c>
      <c r="F109" s="163">
        <f t="shared" si="47"/>
        <v>0</v>
      </c>
      <c r="G109" s="163"/>
      <c r="H109" s="163"/>
      <c r="I109" s="163">
        <f t="shared" si="48"/>
        <v>0</v>
      </c>
      <c r="J109" s="107">
        <f t="shared" si="49"/>
        <v>0</v>
      </c>
      <c r="K109" s="45"/>
      <c r="L109" s="107"/>
      <c r="M109" s="107">
        <f t="shared" si="50"/>
        <v>0</v>
      </c>
      <c r="N109" s="9">
        <f t="shared" si="51"/>
        <v>-10.909999999999997</v>
      </c>
      <c r="O109" s="9">
        <v>33.63</v>
      </c>
      <c r="P109" s="9">
        <v>28.54</v>
      </c>
      <c r="Q109" s="9">
        <f t="shared" si="52"/>
        <v>-5.819999999999993</v>
      </c>
      <c r="R109" s="31"/>
    </row>
    <row r="110" spans="1:18" ht="15" hidden="1">
      <c r="A110" s="7" t="s">
        <v>11</v>
      </c>
      <c r="B110" s="8">
        <f t="shared" si="45"/>
        <v>20151.479999999996</v>
      </c>
      <c r="C110" s="8">
        <v>7768.21</v>
      </c>
      <c r="D110" s="8">
        <v>9107.64</v>
      </c>
      <c r="E110" s="8">
        <f t="shared" si="46"/>
        <v>18812.049999999996</v>
      </c>
      <c r="F110" s="163">
        <f t="shared" si="47"/>
        <v>0</v>
      </c>
      <c r="G110" s="163"/>
      <c r="H110" s="163"/>
      <c r="I110" s="163">
        <f t="shared" si="48"/>
        <v>0</v>
      </c>
      <c r="J110" s="107">
        <f t="shared" si="49"/>
        <v>0</v>
      </c>
      <c r="K110" s="45"/>
      <c r="L110" s="107"/>
      <c r="M110" s="107">
        <f t="shared" si="50"/>
        <v>0</v>
      </c>
      <c r="N110" s="9">
        <f t="shared" si="51"/>
        <v>35.190000000000005</v>
      </c>
      <c r="O110" s="9">
        <v>64.44</v>
      </c>
      <c r="P110" s="9">
        <v>64.44</v>
      </c>
      <c r="Q110" s="9">
        <f t="shared" si="52"/>
        <v>35.19</v>
      </c>
      <c r="R110" s="31"/>
    </row>
    <row r="111" spans="1:18" ht="15" hidden="1">
      <c r="A111" s="7" t="s">
        <v>12</v>
      </c>
      <c r="B111" s="8">
        <f t="shared" si="45"/>
        <v>67658.00000000003</v>
      </c>
      <c r="C111" s="8">
        <v>44397.78</v>
      </c>
      <c r="D111" s="8">
        <v>42873.44</v>
      </c>
      <c r="E111" s="8">
        <f t="shared" si="46"/>
        <v>69182.34000000003</v>
      </c>
      <c r="F111" s="163">
        <f t="shared" si="47"/>
        <v>517.28</v>
      </c>
      <c r="G111" s="163">
        <v>517.28</v>
      </c>
      <c r="H111" s="163">
        <v>517.28</v>
      </c>
      <c r="I111" s="163">
        <f t="shared" si="48"/>
        <v>517.28</v>
      </c>
      <c r="J111" s="107">
        <f t="shared" si="49"/>
        <v>3052.8</v>
      </c>
      <c r="K111" s="45">
        <v>1526.4</v>
      </c>
      <c r="L111" s="107">
        <v>1526.4</v>
      </c>
      <c r="M111" s="107">
        <f t="shared" si="50"/>
        <v>3052.8000000000006</v>
      </c>
      <c r="N111" s="9">
        <f t="shared" si="51"/>
        <v>50.969999999999985</v>
      </c>
      <c r="O111" s="9">
        <v>58.44</v>
      </c>
      <c r="P111" s="9">
        <v>34.39</v>
      </c>
      <c r="Q111" s="9">
        <f t="shared" si="52"/>
        <v>75.01999999999998</v>
      </c>
      <c r="R111" s="31"/>
    </row>
    <row r="112" spans="1:18" ht="15" hidden="1">
      <c r="A112" s="7" t="s">
        <v>13</v>
      </c>
      <c r="B112" s="8">
        <f t="shared" si="45"/>
        <v>65580.14000000001</v>
      </c>
      <c r="C112" s="8">
        <v>26263.09</v>
      </c>
      <c r="D112" s="8">
        <v>31801.41</v>
      </c>
      <c r="E112" s="8">
        <f t="shared" si="46"/>
        <v>60041.82000000001</v>
      </c>
      <c r="F112" s="163">
        <f t="shared" si="47"/>
        <v>174.37</v>
      </c>
      <c r="G112" s="163">
        <v>174.37</v>
      </c>
      <c r="H112" s="163">
        <v>174.37</v>
      </c>
      <c r="I112" s="163">
        <f t="shared" si="48"/>
        <v>174.37</v>
      </c>
      <c r="J112" s="107">
        <f t="shared" si="49"/>
        <v>1290.02</v>
      </c>
      <c r="K112" s="45">
        <v>645.01</v>
      </c>
      <c r="L112" s="107">
        <v>645.01</v>
      </c>
      <c r="M112" s="107">
        <f t="shared" si="50"/>
        <v>1290.02</v>
      </c>
      <c r="N112" s="9">
        <f t="shared" si="51"/>
        <v>17.22</v>
      </c>
      <c r="O112" s="9">
        <v>693.61</v>
      </c>
      <c r="P112" s="9">
        <v>675.98</v>
      </c>
      <c r="Q112" s="9">
        <f t="shared" si="52"/>
        <v>34.85000000000002</v>
      </c>
      <c r="R112" s="31"/>
    </row>
    <row r="113" spans="1:18" ht="15" hidden="1">
      <c r="A113" s="7" t="s">
        <v>14</v>
      </c>
      <c r="B113" s="8">
        <f t="shared" si="45"/>
        <v>48976.170000000006</v>
      </c>
      <c r="C113" s="8">
        <v>32103.69</v>
      </c>
      <c r="D113" s="8">
        <v>30498.63</v>
      </c>
      <c r="E113" s="8">
        <f t="shared" si="46"/>
        <v>50581.229999999996</v>
      </c>
      <c r="F113" s="163">
        <f t="shared" si="47"/>
        <v>493.96</v>
      </c>
      <c r="G113" s="163">
        <v>493.96</v>
      </c>
      <c r="H113" s="163">
        <v>493.96</v>
      </c>
      <c r="I113" s="163">
        <f t="shared" si="48"/>
        <v>493.96</v>
      </c>
      <c r="J113" s="107">
        <f t="shared" si="49"/>
        <v>2770.84</v>
      </c>
      <c r="K113" s="45">
        <v>2054.81</v>
      </c>
      <c r="L113" s="107">
        <v>1369.52</v>
      </c>
      <c r="M113" s="107">
        <f t="shared" si="50"/>
        <v>3456.1299999999997</v>
      </c>
      <c r="N113" s="9">
        <f t="shared" si="51"/>
        <v>-478.36999999999995</v>
      </c>
      <c r="O113" s="9">
        <v>92.86</v>
      </c>
      <c r="P113" s="9">
        <v>79.9</v>
      </c>
      <c r="Q113" s="9">
        <f t="shared" si="52"/>
        <v>-465.40999999999997</v>
      </c>
      <c r="R113" s="31"/>
    </row>
    <row r="114" spans="1:18" ht="15" hidden="1">
      <c r="A114" s="7" t="s">
        <v>144</v>
      </c>
      <c r="B114" s="8">
        <f t="shared" si="45"/>
        <v>13812.84</v>
      </c>
      <c r="C114" s="8">
        <v>145565.16</v>
      </c>
      <c r="D114" s="8">
        <v>17993.74</v>
      </c>
      <c r="E114" s="8">
        <f t="shared" si="46"/>
        <v>141384.26</v>
      </c>
      <c r="F114" s="163">
        <f t="shared" si="47"/>
        <v>185.5</v>
      </c>
      <c r="G114" s="163">
        <v>185.5</v>
      </c>
      <c r="H114" s="163">
        <v>185.5</v>
      </c>
      <c r="I114" s="163">
        <f t="shared" si="48"/>
        <v>185.5</v>
      </c>
      <c r="J114" s="107">
        <f t="shared" si="49"/>
        <v>18030.2</v>
      </c>
      <c r="K114" s="45">
        <v>372.59</v>
      </c>
      <c r="L114" s="107">
        <v>745.18</v>
      </c>
      <c r="M114" s="107">
        <f t="shared" si="50"/>
        <v>17657.61</v>
      </c>
      <c r="N114" s="9">
        <f t="shared" si="51"/>
        <v>0</v>
      </c>
      <c r="O114" s="9">
        <v>0.02</v>
      </c>
      <c r="P114" s="9">
        <v>0.02</v>
      </c>
      <c r="Q114" s="9">
        <f t="shared" si="52"/>
        <v>0</v>
      </c>
      <c r="R114" s="31"/>
    </row>
    <row r="115" spans="1:18" ht="15" hidden="1">
      <c r="A115" s="7" t="s">
        <v>15</v>
      </c>
      <c r="B115" s="8">
        <f t="shared" si="45"/>
        <v>100666.88000000003</v>
      </c>
      <c r="C115" s="8">
        <v>34693.8</v>
      </c>
      <c r="D115" s="8">
        <v>30664.35</v>
      </c>
      <c r="E115" s="8">
        <f t="shared" si="46"/>
        <v>104696.33000000005</v>
      </c>
      <c r="F115" s="163">
        <f t="shared" si="47"/>
        <v>0</v>
      </c>
      <c r="G115" s="163"/>
      <c r="H115" s="163"/>
      <c r="I115" s="163">
        <f t="shared" si="48"/>
        <v>0</v>
      </c>
      <c r="J115" s="107">
        <f t="shared" si="49"/>
        <v>38207.52</v>
      </c>
      <c r="K115" s="45">
        <v>354.57</v>
      </c>
      <c r="L115" s="107">
        <v>709.14</v>
      </c>
      <c r="M115" s="107">
        <f t="shared" si="50"/>
        <v>37852.95</v>
      </c>
      <c r="N115" s="9">
        <f t="shared" si="51"/>
        <v>566.7700000000001</v>
      </c>
      <c r="O115" s="9">
        <v>72.28</v>
      </c>
      <c r="P115" s="9">
        <v>67.78</v>
      </c>
      <c r="Q115" s="9">
        <f t="shared" si="52"/>
        <v>571.2700000000001</v>
      </c>
      <c r="R115" s="31"/>
    </row>
    <row r="116" spans="1:18" ht="15" hidden="1">
      <c r="A116" s="7" t="s">
        <v>16</v>
      </c>
      <c r="B116" s="8">
        <f t="shared" si="45"/>
        <v>40233.37999999999</v>
      </c>
      <c r="C116" s="8">
        <v>28233.1</v>
      </c>
      <c r="D116" s="111">
        <v>25131.53</v>
      </c>
      <c r="E116" s="8">
        <f t="shared" si="46"/>
        <v>43334.94999999998</v>
      </c>
      <c r="F116" s="163">
        <f t="shared" si="47"/>
        <v>0</v>
      </c>
      <c r="G116" s="163"/>
      <c r="H116" s="163"/>
      <c r="I116" s="163">
        <f t="shared" si="48"/>
        <v>0</v>
      </c>
      <c r="J116" s="107">
        <f t="shared" si="49"/>
        <v>1454.8500000000001</v>
      </c>
      <c r="K116" s="45">
        <v>290.97</v>
      </c>
      <c r="L116" s="107">
        <v>1454.85</v>
      </c>
      <c r="M116" s="107">
        <f t="shared" si="50"/>
        <v>290.97000000000025</v>
      </c>
      <c r="N116" s="9">
        <f t="shared" si="51"/>
        <v>9.680000000000003</v>
      </c>
      <c r="O116" s="9">
        <v>9.64</v>
      </c>
      <c r="P116" s="9">
        <v>8.58</v>
      </c>
      <c r="Q116" s="9">
        <f t="shared" si="52"/>
        <v>10.740000000000004</v>
      </c>
      <c r="R116" s="31"/>
    </row>
    <row r="117" spans="1:18" ht="15" hidden="1">
      <c r="A117" s="7" t="s">
        <v>17</v>
      </c>
      <c r="B117" s="8">
        <f t="shared" si="45"/>
        <v>47488.880000000005</v>
      </c>
      <c r="C117" s="8">
        <v>36749.14</v>
      </c>
      <c r="D117" s="8">
        <v>41397.89</v>
      </c>
      <c r="E117" s="8">
        <f t="shared" si="46"/>
        <v>42840.130000000005</v>
      </c>
      <c r="F117" s="163">
        <f t="shared" si="47"/>
        <v>368.35</v>
      </c>
      <c r="G117" s="163">
        <v>368.35</v>
      </c>
      <c r="H117" s="163">
        <v>368.35</v>
      </c>
      <c r="I117" s="163">
        <f t="shared" si="48"/>
        <v>368.35</v>
      </c>
      <c r="J117" s="107">
        <f t="shared" si="49"/>
        <v>619.57</v>
      </c>
      <c r="K117" s="45">
        <v>619.57</v>
      </c>
      <c r="L117" s="107">
        <v>619.57</v>
      </c>
      <c r="M117" s="107">
        <f t="shared" si="50"/>
        <v>619.57</v>
      </c>
      <c r="N117" s="9">
        <f t="shared" si="51"/>
        <v>18.469999999999995</v>
      </c>
      <c r="O117" s="9">
        <v>194.55</v>
      </c>
      <c r="P117" s="9">
        <v>194.1</v>
      </c>
      <c r="Q117" s="9">
        <f t="shared" si="52"/>
        <v>18.920000000000016</v>
      </c>
      <c r="R117" s="31"/>
    </row>
    <row r="118" spans="1:18" ht="15" hidden="1">
      <c r="A118" s="7" t="s">
        <v>18</v>
      </c>
      <c r="B118" s="8">
        <f t="shared" si="45"/>
        <v>134781.32000000004</v>
      </c>
      <c r="C118" s="8">
        <v>77668.85</v>
      </c>
      <c r="D118" s="8">
        <v>71643.88</v>
      </c>
      <c r="E118" s="8">
        <f t="shared" si="46"/>
        <v>140806.29000000004</v>
      </c>
      <c r="F118" s="163">
        <f t="shared" si="47"/>
        <v>868.67</v>
      </c>
      <c r="G118" s="163">
        <v>868.67</v>
      </c>
      <c r="H118" s="163">
        <v>868.67</v>
      </c>
      <c r="I118" s="163">
        <f t="shared" si="48"/>
        <v>868.67</v>
      </c>
      <c r="J118" s="107">
        <f t="shared" si="49"/>
        <v>2216.46</v>
      </c>
      <c r="K118" s="45">
        <v>2216.46</v>
      </c>
      <c r="L118" s="107">
        <v>2401.96</v>
      </c>
      <c r="M118" s="107">
        <f t="shared" si="50"/>
        <v>2030.96</v>
      </c>
      <c r="N118" s="9">
        <f t="shared" si="51"/>
        <v>93.98999999999997</v>
      </c>
      <c r="O118" s="9">
        <v>45.25</v>
      </c>
      <c r="P118" s="9">
        <v>51.89</v>
      </c>
      <c r="Q118" s="9">
        <f t="shared" si="52"/>
        <v>87.34999999999995</v>
      </c>
      <c r="R118" s="31"/>
    </row>
    <row r="119" spans="1:18" ht="15" hidden="1">
      <c r="A119" s="7" t="s">
        <v>143</v>
      </c>
      <c r="B119" s="8">
        <f t="shared" si="45"/>
        <v>31857.080000000005</v>
      </c>
      <c r="C119" s="8">
        <v>218294.09</v>
      </c>
      <c r="D119" s="8">
        <v>51824.9</v>
      </c>
      <c r="E119" s="8">
        <f t="shared" si="46"/>
        <v>198326.27000000002</v>
      </c>
      <c r="F119" s="163">
        <f t="shared" si="47"/>
        <v>621.69</v>
      </c>
      <c r="G119" s="163">
        <v>621.69</v>
      </c>
      <c r="H119" s="163">
        <v>621.69</v>
      </c>
      <c r="I119" s="163">
        <f t="shared" si="48"/>
        <v>621.69</v>
      </c>
      <c r="J119" s="107">
        <f t="shared" si="49"/>
        <v>0</v>
      </c>
      <c r="K119" s="45">
        <v>0</v>
      </c>
      <c r="L119" s="107"/>
      <c r="M119" s="107">
        <f t="shared" si="50"/>
        <v>0</v>
      </c>
      <c r="N119" s="9">
        <f t="shared" si="51"/>
        <v>0</v>
      </c>
      <c r="O119" s="9">
        <v>2.46</v>
      </c>
      <c r="P119" s="9">
        <v>1.52</v>
      </c>
      <c r="Q119" s="9">
        <f t="shared" si="52"/>
        <v>0.94</v>
      </c>
      <c r="R119" s="31"/>
    </row>
    <row r="120" spans="1:18" ht="15" hidden="1">
      <c r="A120" s="7" t="s">
        <v>100</v>
      </c>
      <c r="B120" s="8">
        <f t="shared" si="45"/>
        <v>323536.04999999993</v>
      </c>
      <c r="C120" s="8">
        <v>71474.79</v>
      </c>
      <c r="D120" s="8">
        <v>102213.7</v>
      </c>
      <c r="E120" s="8">
        <f t="shared" si="46"/>
        <v>292797.1399999999</v>
      </c>
      <c r="F120" s="163">
        <f t="shared" si="47"/>
        <v>1264.58</v>
      </c>
      <c r="G120" s="163">
        <v>995.87</v>
      </c>
      <c r="H120" s="163">
        <v>1264.58</v>
      </c>
      <c r="I120" s="163">
        <f t="shared" si="48"/>
        <v>995.8699999999999</v>
      </c>
      <c r="J120" s="107">
        <f t="shared" si="49"/>
        <v>23076.23000000001</v>
      </c>
      <c r="K120" s="45">
        <v>1340.06</v>
      </c>
      <c r="L120" s="107">
        <v>5286</v>
      </c>
      <c r="M120" s="107">
        <f t="shared" si="50"/>
        <v>19130.29000000001</v>
      </c>
      <c r="N120" s="9">
        <f t="shared" si="51"/>
        <v>-25.350000000000023</v>
      </c>
      <c r="O120" s="9">
        <v>549.43</v>
      </c>
      <c r="P120" s="9">
        <v>545.78</v>
      </c>
      <c r="Q120" s="9">
        <f t="shared" si="52"/>
        <v>-21.700000000000045</v>
      </c>
      <c r="R120" s="31"/>
    </row>
    <row r="121" spans="1:18" ht="15" hidden="1">
      <c r="A121" s="7" t="s">
        <v>19</v>
      </c>
      <c r="B121" s="8">
        <f>E97</f>
        <v>79537.33</v>
      </c>
      <c r="C121" s="8">
        <v>51767.75</v>
      </c>
      <c r="D121" s="8">
        <v>56854.92</v>
      </c>
      <c r="E121" s="8">
        <f>B121+C121-D121</f>
        <v>74450.16000000002</v>
      </c>
      <c r="F121" s="163">
        <f t="shared" si="47"/>
        <v>758.96</v>
      </c>
      <c r="G121" s="163">
        <v>758.96</v>
      </c>
      <c r="H121" s="163">
        <v>758.96</v>
      </c>
      <c r="I121" s="163">
        <f t="shared" si="48"/>
        <v>758.96</v>
      </c>
      <c r="J121" s="107">
        <f t="shared" si="49"/>
        <v>1282.07</v>
      </c>
      <c r="K121" s="45">
        <v>675.75</v>
      </c>
      <c r="L121" s="107">
        <v>675.75</v>
      </c>
      <c r="M121" s="107">
        <f t="shared" si="50"/>
        <v>1282.07</v>
      </c>
      <c r="N121" s="9">
        <f t="shared" si="51"/>
        <v>74.65000000000002</v>
      </c>
      <c r="O121" s="9">
        <v>140.1</v>
      </c>
      <c r="P121" s="9">
        <v>119.49</v>
      </c>
      <c r="Q121" s="9">
        <f t="shared" si="52"/>
        <v>95.26</v>
      </c>
      <c r="R121" s="31"/>
    </row>
    <row r="122" spans="1:18" ht="15" hidden="1">
      <c r="A122" s="7" t="s">
        <v>20</v>
      </c>
      <c r="B122" s="8">
        <f>E98</f>
        <v>52486.07000000003</v>
      </c>
      <c r="C122" s="8">
        <v>33909.41</v>
      </c>
      <c r="D122" s="8">
        <v>32318.54</v>
      </c>
      <c r="E122" s="8">
        <f>B122+C122-D122</f>
        <v>54076.94000000004</v>
      </c>
      <c r="F122" s="163">
        <f>I98</f>
        <v>360.93</v>
      </c>
      <c r="G122" s="163">
        <v>360.93</v>
      </c>
      <c r="H122" s="163">
        <v>360.93</v>
      </c>
      <c r="I122" s="163">
        <f>F122+G122-H122</f>
        <v>360.93</v>
      </c>
      <c r="J122" s="107">
        <f>M98</f>
        <v>689</v>
      </c>
      <c r="K122" s="45">
        <v>689</v>
      </c>
      <c r="L122" s="107">
        <v>689</v>
      </c>
      <c r="M122" s="107">
        <f>J122+K122-L122</f>
        <v>689</v>
      </c>
      <c r="N122" s="9">
        <f>Q98</f>
        <v>101.06</v>
      </c>
      <c r="O122" s="9">
        <v>91.81</v>
      </c>
      <c r="P122" s="9">
        <v>94.46</v>
      </c>
      <c r="Q122" s="9">
        <f>N122+O122-P122</f>
        <v>98.41000000000001</v>
      </c>
      <c r="R122" s="31"/>
    </row>
    <row r="123" spans="1:18" ht="15" hidden="1">
      <c r="A123" s="10" t="s">
        <v>21</v>
      </c>
      <c r="B123" s="11">
        <f>SUM(B104:B122)</f>
        <v>1945882.34</v>
      </c>
      <c r="C123" s="11">
        <f>SUM(C104:C122)</f>
        <v>1297347.15</v>
      </c>
      <c r="D123" s="11">
        <f aca="true" t="shared" si="53" ref="D123:Q123">SUM(D104:D122)</f>
        <v>793735.9700000001</v>
      </c>
      <c r="E123" s="11">
        <f t="shared" si="53"/>
        <v>2449493.52</v>
      </c>
      <c r="F123" s="175">
        <f t="shared" si="53"/>
        <v>12877.649999999998</v>
      </c>
      <c r="G123" s="175">
        <f t="shared" si="53"/>
        <v>13007.5</v>
      </c>
      <c r="H123" s="175">
        <f t="shared" si="53"/>
        <v>12877.650000000001</v>
      </c>
      <c r="I123" s="175">
        <f t="shared" si="53"/>
        <v>13007.499999999996</v>
      </c>
      <c r="J123" s="11">
        <f t="shared" si="53"/>
        <v>148799.89</v>
      </c>
      <c r="K123" s="11">
        <f t="shared" si="53"/>
        <v>16710.059999999998</v>
      </c>
      <c r="L123" s="11">
        <f t="shared" si="53"/>
        <v>35353.39</v>
      </c>
      <c r="M123" s="11">
        <f t="shared" si="53"/>
        <v>130156.56000000003</v>
      </c>
      <c r="N123" s="11">
        <f t="shared" si="53"/>
        <v>739.48</v>
      </c>
      <c r="O123" s="11">
        <f t="shared" si="53"/>
        <v>3169.32</v>
      </c>
      <c r="P123" s="11">
        <f t="shared" si="53"/>
        <v>2855.46</v>
      </c>
      <c r="Q123" s="11">
        <f t="shared" si="53"/>
        <v>1053.3400000000001</v>
      </c>
      <c r="R123" s="31"/>
    </row>
    <row r="124" spans="4:18" ht="15" hidden="1">
      <c r="D124" t="s">
        <v>27</v>
      </c>
      <c r="H124" t="s">
        <v>30</v>
      </c>
      <c r="J124" s="3"/>
      <c r="L124" s="49" t="s">
        <v>27</v>
      </c>
      <c r="N124" s="3"/>
      <c r="P124" s="49" t="s">
        <v>27</v>
      </c>
      <c r="R124" s="3"/>
    </row>
    <row r="125" spans="2:18" ht="15" hidden="1">
      <c r="B125" s="12" t="s">
        <v>188</v>
      </c>
      <c r="C125" s="12"/>
      <c r="D125" s="12"/>
      <c r="E125" s="13"/>
      <c r="F125" s="13"/>
      <c r="G125" s="12"/>
      <c r="H125" s="13"/>
      <c r="I125" s="13"/>
      <c r="J125" s="17"/>
      <c r="K125" s="13"/>
      <c r="M125" t="s">
        <v>273</v>
      </c>
      <c r="N125" s="3"/>
      <c r="P125" t="s">
        <v>38</v>
      </c>
      <c r="R125" s="3"/>
    </row>
    <row r="126" spans="1:18" ht="15" hidden="1">
      <c r="A126" s="380" t="s">
        <v>1</v>
      </c>
      <c r="B126" s="380" t="s">
        <v>22</v>
      </c>
      <c r="C126" s="382" t="s">
        <v>2</v>
      </c>
      <c r="D126" s="383"/>
      <c r="E126" s="384"/>
      <c r="F126" s="172"/>
      <c r="G126" s="385" t="s">
        <v>3</v>
      </c>
      <c r="H126" s="386"/>
      <c r="I126" s="387"/>
      <c r="J126" s="109"/>
      <c r="K126" s="388" t="s">
        <v>4</v>
      </c>
      <c r="L126" s="388"/>
      <c r="M126" s="388"/>
      <c r="N126" s="19"/>
      <c r="O126" s="389" t="s">
        <v>23</v>
      </c>
      <c r="P126" s="389"/>
      <c r="Q126" s="389"/>
      <c r="R126" s="29"/>
    </row>
    <row r="127" spans="1:18" ht="25.5" hidden="1">
      <c r="A127" s="381"/>
      <c r="B127" s="381"/>
      <c r="C127" s="4" t="s">
        <v>5</v>
      </c>
      <c r="D127" s="4" t="s">
        <v>6</v>
      </c>
      <c r="E127" s="4" t="s">
        <v>7</v>
      </c>
      <c r="F127" s="173" t="s">
        <v>22</v>
      </c>
      <c r="G127" s="174" t="s">
        <v>5</v>
      </c>
      <c r="H127" s="174" t="s">
        <v>6</v>
      </c>
      <c r="I127" s="174" t="s">
        <v>7</v>
      </c>
      <c r="J127" s="110" t="s">
        <v>22</v>
      </c>
      <c r="K127" s="112" t="s">
        <v>5</v>
      </c>
      <c r="L127" s="112" t="s">
        <v>6</v>
      </c>
      <c r="M127" s="112" t="s">
        <v>7</v>
      </c>
      <c r="N127" s="18" t="s">
        <v>22</v>
      </c>
      <c r="O127" s="6" t="s">
        <v>5</v>
      </c>
      <c r="P127" s="6" t="s">
        <v>6</v>
      </c>
      <c r="Q127" s="6" t="s">
        <v>7</v>
      </c>
      <c r="R127" s="29"/>
    </row>
    <row r="128" spans="1:18" ht="15" hidden="1">
      <c r="A128" s="7" t="s">
        <v>98</v>
      </c>
      <c r="B128" s="8">
        <f aca="true" t="shared" si="54" ref="B128:B144">E104</f>
        <v>132555.02000000002</v>
      </c>
      <c r="C128" s="4">
        <v>12769.82</v>
      </c>
      <c r="D128" s="4">
        <v>18576.4</v>
      </c>
      <c r="E128" s="8">
        <f aca="true" t="shared" si="55" ref="E128:E144">B128+C128-D128</f>
        <v>126748.44000000003</v>
      </c>
      <c r="F128" s="163">
        <f aca="true" t="shared" si="56" ref="F128:F145">I104</f>
        <v>2027.25</v>
      </c>
      <c r="G128" s="163">
        <v>2027.25</v>
      </c>
      <c r="H128" s="163">
        <v>2027.25</v>
      </c>
      <c r="I128" s="163">
        <f aca="true" t="shared" si="57" ref="I128:I145">F128+G128-H128</f>
        <v>2027.25</v>
      </c>
      <c r="J128" s="107">
        <f aca="true" t="shared" si="58" ref="J128:J144">M104</f>
        <v>4271.8</v>
      </c>
      <c r="K128" s="152">
        <v>4271.8</v>
      </c>
      <c r="L128" s="152">
        <v>4271.8</v>
      </c>
      <c r="M128" s="107">
        <f aca="true" t="shared" si="59" ref="M128:M145">J128+K128-L128</f>
        <v>4271.8</v>
      </c>
      <c r="N128" s="9">
        <f aca="true" t="shared" si="60" ref="N128:N145">Q104</f>
        <v>99.10999999999996</v>
      </c>
      <c r="O128" s="6">
        <v>155.47</v>
      </c>
      <c r="P128" s="6">
        <v>306.34</v>
      </c>
      <c r="Q128" s="9">
        <f aca="true" t="shared" si="61" ref="Q128:Q145">N128+O128-P128</f>
        <v>-51.76000000000002</v>
      </c>
      <c r="R128" s="29"/>
    </row>
    <row r="129" spans="1:18" ht="15" hidden="1">
      <c r="A129" s="7" t="s">
        <v>104</v>
      </c>
      <c r="B129" s="8">
        <f t="shared" si="54"/>
        <v>338615.98</v>
      </c>
      <c r="C129" s="4">
        <v>29755.06</v>
      </c>
      <c r="D129" s="4">
        <v>128734.49</v>
      </c>
      <c r="E129" s="8">
        <f t="shared" si="55"/>
        <v>239636.55</v>
      </c>
      <c r="F129" s="163">
        <f t="shared" si="56"/>
        <v>379.18</v>
      </c>
      <c r="G129" s="163">
        <v>379.18</v>
      </c>
      <c r="H129" s="163">
        <v>379.18</v>
      </c>
      <c r="I129" s="163">
        <f t="shared" si="57"/>
        <v>379.18</v>
      </c>
      <c r="J129" s="107">
        <f t="shared" si="58"/>
        <v>0</v>
      </c>
      <c r="K129" s="152"/>
      <c r="L129" s="152"/>
      <c r="M129" s="107">
        <f t="shared" si="59"/>
        <v>0</v>
      </c>
      <c r="N129" s="9">
        <f t="shared" si="60"/>
        <v>7.859999999999999</v>
      </c>
      <c r="O129" s="6">
        <v>169.16</v>
      </c>
      <c r="P129" s="6">
        <v>298.27</v>
      </c>
      <c r="Q129" s="9">
        <f t="shared" si="61"/>
        <v>-121.25</v>
      </c>
      <c r="R129" s="29"/>
    </row>
    <row r="130" spans="1:18" ht="15" hidden="1">
      <c r="A130" s="7" t="s">
        <v>8</v>
      </c>
      <c r="B130" s="8">
        <f t="shared" si="54"/>
        <v>67130.81</v>
      </c>
      <c r="C130" s="8">
        <v>29749.93</v>
      </c>
      <c r="D130" s="8">
        <v>31658.01</v>
      </c>
      <c r="E130" s="8">
        <f t="shared" si="55"/>
        <v>65222.729999999996</v>
      </c>
      <c r="F130" s="163">
        <f t="shared" si="56"/>
        <v>464.82</v>
      </c>
      <c r="G130" s="163">
        <v>464.82</v>
      </c>
      <c r="H130" s="163">
        <v>464.82</v>
      </c>
      <c r="I130" s="163">
        <f t="shared" si="57"/>
        <v>464.82</v>
      </c>
      <c r="J130" s="107">
        <f t="shared" si="58"/>
        <v>0</v>
      </c>
      <c r="K130" s="107"/>
      <c r="L130" s="107"/>
      <c r="M130" s="107">
        <f t="shared" si="59"/>
        <v>0</v>
      </c>
      <c r="N130" s="9">
        <f t="shared" si="60"/>
        <v>53.17</v>
      </c>
      <c r="O130" s="9">
        <v>38.62</v>
      </c>
      <c r="P130" s="9">
        <v>38.62</v>
      </c>
      <c r="Q130" s="9">
        <f t="shared" si="61"/>
        <v>53.169999999999995</v>
      </c>
      <c r="R130" s="31"/>
    </row>
    <row r="131" spans="1:18" ht="15" hidden="1">
      <c r="A131" s="7" t="s">
        <v>99</v>
      </c>
      <c r="B131" s="8">
        <f t="shared" si="54"/>
        <v>548454.0700000001</v>
      </c>
      <c r="C131" s="8">
        <v>71645.4</v>
      </c>
      <c r="D131" s="8">
        <v>102994.84</v>
      </c>
      <c r="E131" s="8">
        <f t="shared" si="55"/>
        <v>517104.6300000001</v>
      </c>
      <c r="F131" s="163">
        <f t="shared" si="56"/>
        <v>2105.689999999999</v>
      </c>
      <c r="G131" s="163">
        <v>2105.69</v>
      </c>
      <c r="H131" s="163">
        <v>2105.69</v>
      </c>
      <c r="I131" s="163">
        <f t="shared" si="57"/>
        <v>2105.689999999999</v>
      </c>
      <c r="J131" s="107">
        <f t="shared" si="58"/>
        <v>38532.39</v>
      </c>
      <c r="K131" s="107">
        <v>1653.07</v>
      </c>
      <c r="L131" s="107">
        <v>6653.07</v>
      </c>
      <c r="M131" s="107">
        <f t="shared" si="59"/>
        <v>33532.39</v>
      </c>
      <c r="N131" s="9">
        <f t="shared" si="60"/>
        <v>195.63</v>
      </c>
      <c r="O131" s="9">
        <v>774.26</v>
      </c>
      <c r="P131" s="9">
        <v>691.15</v>
      </c>
      <c r="Q131" s="9">
        <f t="shared" si="61"/>
        <v>278.74</v>
      </c>
      <c r="R131" s="31"/>
    </row>
    <row r="132" spans="1:18" ht="15" hidden="1">
      <c r="A132" s="7" t="s">
        <v>9</v>
      </c>
      <c r="B132" s="8">
        <f t="shared" si="54"/>
        <v>57122.82000000001</v>
      </c>
      <c r="C132" s="8">
        <v>17130.13</v>
      </c>
      <c r="D132" s="8">
        <v>15063.77</v>
      </c>
      <c r="E132" s="8">
        <f t="shared" si="55"/>
        <v>59189.18000000001</v>
      </c>
      <c r="F132" s="163">
        <f t="shared" si="56"/>
        <v>2684.9799999999996</v>
      </c>
      <c r="G132" s="163">
        <v>2386.06</v>
      </c>
      <c r="H132" s="163">
        <v>2386.06</v>
      </c>
      <c r="I132" s="163">
        <f t="shared" si="57"/>
        <v>2684.979999999999</v>
      </c>
      <c r="J132" s="107">
        <f t="shared" si="58"/>
        <v>0</v>
      </c>
      <c r="K132" s="107"/>
      <c r="L132" s="107"/>
      <c r="M132" s="107">
        <f t="shared" si="59"/>
        <v>0</v>
      </c>
      <c r="N132" s="9">
        <f t="shared" si="60"/>
        <v>162.55</v>
      </c>
      <c r="O132" s="9">
        <v>93.65</v>
      </c>
      <c r="P132" s="9">
        <v>91.03</v>
      </c>
      <c r="Q132" s="9">
        <f t="shared" si="61"/>
        <v>165.17000000000004</v>
      </c>
      <c r="R132" s="31"/>
    </row>
    <row r="133" spans="1:18" ht="15" hidden="1">
      <c r="A133" s="7" t="s">
        <v>10</v>
      </c>
      <c r="B133" s="8">
        <f t="shared" si="54"/>
        <v>14284.910000000003</v>
      </c>
      <c r="C133" s="8">
        <v>7794.18</v>
      </c>
      <c r="D133" s="8">
        <v>7349.85</v>
      </c>
      <c r="E133" s="8">
        <f t="shared" si="55"/>
        <v>14729.240000000003</v>
      </c>
      <c r="F133" s="163">
        <f t="shared" si="56"/>
        <v>0</v>
      </c>
      <c r="G133" s="163"/>
      <c r="H133" s="163"/>
      <c r="I133" s="163">
        <f t="shared" si="57"/>
        <v>0</v>
      </c>
      <c r="J133" s="107">
        <f t="shared" si="58"/>
        <v>0</v>
      </c>
      <c r="K133" s="107"/>
      <c r="L133" s="107"/>
      <c r="M133" s="107">
        <f t="shared" si="59"/>
        <v>0</v>
      </c>
      <c r="N133" s="9">
        <f t="shared" si="60"/>
        <v>-5.819999999999993</v>
      </c>
      <c r="O133" s="9">
        <v>13.37</v>
      </c>
      <c r="P133" s="9">
        <v>13.37</v>
      </c>
      <c r="Q133" s="9">
        <f t="shared" si="61"/>
        <v>-5.819999999999993</v>
      </c>
      <c r="R133" s="31"/>
    </row>
    <row r="134" spans="1:18" ht="15" hidden="1">
      <c r="A134" s="7" t="s">
        <v>11</v>
      </c>
      <c r="B134" s="8">
        <f t="shared" si="54"/>
        <v>18812.049999999996</v>
      </c>
      <c r="C134" s="8">
        <v>7768.21</v>
      </c>
      <c r="D134" s="8">
        <v>10130.44</v>
      </c>
      <c r="E134" s="8">
        <f t="shared" si="55"/>
        <v>16449.819999999992</v>
      </c>
      <c r="F134" s="163">
        <f t="shared" si="56"/>
        <v>0</v>
      </c>
      <c r="G134" s="163"/>
      <c r="H134" s="163"/>
      <c r="I134" s="163">
        <f t="shared" si="57"/>
        <v>0</v>
      </c>
      <c r="J134" s="107">
        <f t="shared" si="58"/>
        <v>0</v>
      </c>
      <c r="K134" s="107"/>
      <c r="L134" s="107"/>
      <c r="M134" s="107">
        <f t="shared" si="59"/>
        <v>0</v>
      </c>
      <c r="N134" s="9">
        <f t="shared" si="60"/>
        <v>35.19</v>
      </c>
      <c r="O134" s="9">
        <v>18.16</v>
      </c>
      <c r="P134" s="9">
        <v>22.85</v>
      </c>
      <c r="Q134" s="9">
        <f t="shared" si="61"/>
        <v>30.499999999999993</v>
      </c>
      <c r="R134" s="31"/>
    </row>
    <row r="135" spans="1:18" ht="15" hidden="1">
      <c r="A135" s="7" t="s">
        <v>12</v>
      </c>
      <c r="B135" s="8">
        <f t="shared" si="54"/>
        <v>69182.34000000003</v>
      </c>
      <c r="C135" s="8">
        <v>44361.03</v>
      </c>
      <c r="D135" s="8">
        <v>47269.46</v>
      </c>
      <c r="E135" s="8">
        <f t="shared" si="55"/>
        <v>66273.91000000003</v>
      </c>
      <c r="F135" s="163">
        <f t="shared" si="56"/>
        <v>517.28</v>
      </c>
      <c r="G135" s="163">
        <v>517.28</v>
      </c>
      <c r="H135" s="163">
        <v>517.28</v>
      </c>
      <c r="I135" s="163">
        <f t="shared" si="57"/>
        <v>517.28</v>
      </c>
      <c r="J135" s="107">
        <f t="shared" si="58"/>
        <v>3052.8000000000006</v>
      </c>
      <c r="K135" s="107">
        <v>1526.4</v>
      </c>
      <c r="L135" s="107"/>
      <c r="M135" s="107">
        <f t="shared" si="59"/>
        <v>4579.200000000001</v>
      </c>
      <c r="N135" s="9">
        <f t="shared" si="60"/>
        <v>75.01999999999998</v>
      </c>
      <c r="O135" s="9">
        <v>130.27</v>
      </c>
      <c r="P135" s="9">
        <v>114.45</v>
      </c>
      <c r="Q135" s="9">
        <f t="shared" si="61"/>
        <v>90.83999999999999</v>
      </c>
      <c r="R135" s="31"/>
    </row>
    <row r="136" spans="1:18" ht="15" hidden="1">
      <c r="A136" s="7" t="s">
        <v>13</v>
      </c>
      <c r="B136" s="8">
        <f t="shared" si="54"/>
        <v>60041.82000000001</v>
      </c>
      <c r="C136" s="8">
        <v>26263.09</v>
      </c>
      <c r="D136" s="8">
        <v>26657.88</v>
      </c>
      <c r="E136" s="8">
        <f t="shared" si="55"/>
        <v>59647.03</v>
      </c>
      <c r="F136" s="163">
        <f t="shared" si="56"/>
        <v>174.37</v>
      </c>
      <c r="G136" s="163">
        <v>174.37</v>
      </c>
      <c r="H136" s="163">
        <v>174.37</v>
      </c>
      <c r="I136" s="163">
        <f t="shared" si="57"/>
        <v>174.37</v>
      </c>
      <c r="J136" s="107">
        <f t="shared" si="58"/>
        <v>1290.02</v>
      </c>
      <c r="K136" s="107">
        <v>645.01</v>
      </c>
      <c r="L136" s="107">
        <v>645.01</v>
      </c>
      <c r="M136" s="107">
        <f t="shared" si="59"/>
        <v>1290.02</v>
      </c>
      <c r="N136" s="9">
        <f t="shared" si="60"/>
        <v>34.85000000000002</v>
      </c>
      <c r="O136" s="9">
        <v>20.69</v>
      </c>
      <c r="P136" s="9">
        <v>26.77</v>
      </c>
      <c r="Q136" s="9">
        <f t="shared" si="61"/>
        <v>28.77000000000002</v>
      </c>
      <c r="R136" s="31"/>
    </row>
    <row r="137" spans="1:18" ht="15" hidden="1">
      <c r="A137" s="7" t="s">
        <v>14</v>
      </c>
      <c r="B137" s="8">
        <f t="shared" si="54"/>
        <v>50581.229999999996</v>
      </c>
      <c r="C137" s="8">
        <v>32103.69</v>
      </c>
      <c r="D137" s="8">
        <v>36085.34</v>
      </c>
      <c r="E137" s="8">
        <f t="shared" si="55"/>
        <v>46599.58</v>
      </c>
      <c r="F137" s="163">
        <f t="shared" si="56"/>
        <v>493.96</v>
      </c>
      <c r="G137" s="163">
        <v>493.96</v>
      </c>
      <c r="H137" s="163">
        <v>493.96</v>
      </c>
      <c r="I137" s="163">
        <f t="shared" si="57"/>
        <v>493.96</v>
      </c>
      <c r="J137" s="107">
        <f t="shared" si="58"/>
        <v>3456.1299999999997</v>
      </c>
      <c r="K137" s="107">
        <v>2054.81</v>
      </c>
      <c r="L137" s="107">
        <v>1735.22</v>
      </c>
      <c r="M137" s="107">
        <f t="shared" si="59"/>
        <v>3775.7199999999993</v>
      </c>
      <c r="N137" s="9">
        <f t="shared" si="60"/>
        <v>-465.40999999999997</v>
      </c>
      <c r="O137" s="9">
        <v>118.98</v>
      </c>
      <c r="P137" s="9">
        <v>110.19</v>
      </c>
      <c r="Q137" s="9">
        <f t="shared" si="61"/>
        <v>-456.61999999999995</v>
      </c>
      <c r="R137" s="31"/>
    </row>
    <row r="138" spans="1:18" ht="15" hidden="1">
      <c r="A138" s="7" t="s">
        <v>144</v>
      </c>
      <c r="B138" s="8">
        <f t="shared" si="54"/>
        <v>141384.26</v>
      </c>
      <c r="C138" s="8">
        <v>14758.91</v>
      </c>
      <c r="D138" s="8">
        <v>70057</v>
      </c>
      <c r="E138" s="8">
        <f t="shared" si="55"/>
        <v>86086.17000000001</v>
      </c>
      <c r="F138" s="163">
        <f t="shared" si="56"/>
        <v>185.5</v>
      </c>
      <c r="G138" s="163">
        <v>185.5</v>
      </c>
      <c r="H138" s="163">
        <v>185.5</v>
      </c>
      <c r="I138" s="163">
        <f t="shared" si="57"/>
        <v>185.5</v>
      </c>
      <c r="J138" s="107">
        <f t="shared" si="58"/>
        <v>17657.61</v>
      </c>
      <c r="K138" s="107">
        <v>372.59</v>
      </c>
      <c r="L138" s="107">
        <v>372.59</v>
      </c>
      <c r="M138" s="107">
        <f t="shared" si="59"/>
        <v>17657.61</v>
      </c>
      <c r="N138" s="9">
        <f t="shared" si="60"/>
        <v>0</v>
      </c>
      <c r="O138" s="9">
        <v>46.32</v>
      </c>
      <c r="P138" s="9">
        <v>59.49</v>
      </c>
      <c r="Q138" s="9">
        <f t="shared" si="61"/>
        <v>-13.170000000000002</v>
      </c>
      <c r="R138" s="31"/>
    </row>
    <row r="139" spans="1:18" ht="15" hidden="1">
      <c r="A139" s="7" t="s">
        <v>15</v>
      </c>
      <c r="B139" s="8">
        <f t="shared" si="54"/>
        <v>104696.33000000005</v>
      </c>
      <c r="C139" s="8">
        <v>34693.8</v>
      </c>
      <c r="D139" s="111">
        <v>32816.09</v>
      </c>
      <c r="E139" s="8">
        <f t="shared" si="55"/>
        <v>106574.04000000007</v>
      </c>
      <c r="F139" s="163">
        <f t="shared" si="56"/>
        <v>0</v>
      </c>
      <c r="G139" s="163"/>
      <c r="H139" s="163"/>
      <c r="I139" s="163">
        <f t="shared" si="57"/>
        <v>0</v>
      </c>
      <c r="J139" s="107">
        <f t="shared" si="58"/>
        <v>37852.95</v>
      </c>
      <c r="K139" s="107">
        <v>354.57</v>
      </c>
      <c r="L139" s="107"/>
      <c r="M139" s="107">
        <f t="shared" si="59"/>
        <v>38207.52</v>
      </c>
      <c r="N139" s="9">
        <f t="shared" si="60"/>
        <v>571.2700000000001</v>
      </c>
      <c r="O139" s="9">
        <v>74.32</v>
      </c>
      <c r="P139" s="9">
        <v>71.86</v>
      </c>
      <c r="Q139" s="9">
        <f t="shared" si="61"/>
        <v>573.7300000000001</v>
      </c>
      <c r="R139" s="31"/>
    </row>
    <row r="140" spans="1:18" ht="15" hidden="1">
      <c r="A140" s="7" t="s">
        <v>16</v>
      </c>
      <c r="B140" s="8">
        <f t="shared" si="54"/>
        <v>43334.94999999998</v>
      </c>
      <c r="C140" s="8">
        <v>28233.1</v>
      </c>
      <c r="D140" s="111">
        <v>27395.35</v>
      </c>
      <c r="E140" s="8">
        <f t="shared" si="55"/>
        <v>44172.69999999999</v>
      </c>
      <c r="F140" s="163">
        <f t="shared" si="56"/>
        <v>0</v>
      </c>
      <c r="G140" s="163"/>
      <c r="H140" s="163"/>
      <c r="I140" s="163">
        <f t="shared" si="57"/>
        <v>0</v>
      </c>
      <c r="J140" s="107">
        <f t="shared" si="58"/>
        <v>290.97000000000025</v>
      </c>
      <c r="K140" s="107">
        <v>290.97</v>
      </c>
      <c r="L140" s="107"/>
      <c r="M140" s="107">
        <f t="shared" si="59"/>
        <v>581.9400000000003</v>
      </c>
      <c r="N140" s="9">
        <f t="shared" si="60"/>
        <v>10.740000000000004</v>
      </c>
      <c r="O140" s="9">
        <v>10.5</v>
      </c>
      <c r="P140" s="9">
        <v>8.63</v>
      </c>
      <c r="Q140" s="9">
        <f t="shared" si="61"/>
        <v>12.610000000000001</v>
      </c>
      <c r="R140" s="31"/>
    </row>
    <row r="141" spans="1:18" ht="15" hidden="1">
      <c r="A141" s="7" t="s">
        <v>17</v>
      </c>
      <c r="B141" s="8">
        <f t="shared" si="54"/>
        <v>42840.130000000005</v>
      </c>
      <c r="C141" s="8">
        <v>36749.14</v>
      </c>
      <c r="D141" s="8">
        <v>42929.83</v>
      </c>
      <c r="E141" s="8">
        <f t="shared" si="55"/>
        <v>36659.44</v>
      </c>
      <c r="F141" s="163">
        <f t="shared" si="56"/>
        <v>368.35</v>
      </c>
      <c r="G141" s="163">
        <v>368.35</v>
      </c>
      <c r="H141" s="163">
        <v>368.35</v>
      </c>
      <c r="I141" s="163">
        <f t="shared" si="57"/>
        <v>368.35</v>
      </c>
      <c r="J141" s="107">
        <f t="shared" si="58"/>
        <v>619.57</v>
      </c>
      <c r="K141" s="107">
        <v>619.57</v>
      </c>
      <c r="L141" s="107">
        <v>619.57</v>
      </c>
      <c r="M141" s="107">
        <f t="shared" si="59"/>
        <v>619.57</v>
      </c>
      <c r="N141" s="9">
        <f t="shared" si="60"/>
        <v>18.920000000000016</v>
      </c>
      <c r="O141" s="9">
        <v>226.85</v>
      </c>
      <c r="P141" s="9">
        <v>219.36</v>
      </c>
      <c r="Q141" s="9">
        <f t="shared" si="61"/>
        <v>26.409999999999997</v>
      </c>
      <c r="R141" s="31"/>
    </row>
    <row r="142" spans="1:18" ht="15" hidden="1">
      <c r="A142" s="7" t="s">
        <v>18</v>
      </c>
      <c r="B142" s="8">
        <f t="shared" si="54"/>
        <v>140806.29000000004</v>
      </c>
      <c r="C142" s="8">
        <v>77668.85</v>
      </c>
      <c r="D142" s="8">
        <v>76994.5</v>
      </c>
      <c r="E142" s="8">
        <f t="shared" si="55"/>
        <v>141480.64000000004</v>
      </c>
      <c r="F142" s="163">
        <f t="shared" si="56"/>
        <v>868.67</v>
      </c>
      <c r="G142" s="163">
        <v>868.67</v>
      </c>
      <c r="H142" s="163">
        <v>868.67</v>
      </c>
      <c r="I142" s="163">
        <f t="shared" si="57"/>
        <v>868.67</v>
      </c>
      <c r="J142" s="107">
        <f t="shared" si="58"/>
        <v>2030.96</v>
      </c>
      <c r="K142" s="107">
        <v>2216.46</v>
      </c>
      <c r="L142" s="107">
        <v>2216.46</v>
      </c>
      <c r="M142" s="107">
        <f t="shared" si="59"/>
        <v>2030.96</v>
      </c>
      <c r="N142" s="9">
        <f t="shared" si="60"/>
        <v>87.34999999999995</v>
      </c>
      <c r="O142" s="9">
        <v>76.5</v>
      </c>
      <c r="P142" s="9">
        <v>61.77</v>
      </c>
      <c r="Q142" s="9">
        <f t="shared" si="61"/>
        <v>102.07999999999996</v>
      </c>
      <c r="R142" s="31"/>
    </row>
    <row r="143" spans="1:18" ht="15" hidden="1">
      <c r="A143" s="7" t="s">
        <v>143</v>
      </c>
      <c r="B143" s="8">
        <f t="shared" si="54"/>
        <v>198326.27000000002</v>
      </c>
      <c r="C143" s="8">
        <v>33249.07</v>
      </c>
      <c r="D143" s="8">
        <v>114230.97</v>
      </c>
      <c r="E143" s="8">
        <f t="shared" si="55"/>
        <v>117344.37000000002</v>
      </c>
      <c r="F143" s="163">
        <f t="shared" si="56"/>
        <v>621.69</v>
      </c>
      <c r="G143" s="163">
        <v>621.69</v>
      </c>
      <c r="H143" s="163">
        <v>621.69</v>
      </c>
      <c r="I143" s="163">
        <f t="shared" si="57"/>
        <v>621.69</v>
      </c>
      <c r="J143" s="107">
        <f t="shared" si="58"/>
        <v>0</v>
      </c>
      <c r="K143" s="107"/>
      <c r="L143" s="107"/>
      <c r="M143" s="107">
        <f t="shared" si="59"/>
        <v>0</v>
      </c>
      <c r="N143" s="9">
        <f t="shared" si="60"/>
        <v>0.94</v>
      </c>
      <c r="O143" s="9">
        <v>115.72</v>
      </c>
      <c r="P143" s="9">
        <v>108.08</v>
      </c>
      <c r="Q143" s="9">
        <f t="shared" si="61"/>
        <v>8.579999999999998</v>
      </c>
      <c r="R143" s="31"/>
    </row>
    <row r="144" spans="1:18" ht="15" hidden="1">
      <c r="A144" s="7" t="s">
        <v>100</v>
      </c>
      <c r="B144" s="8">
        <f t="shared" si="54"/>
        <v>292797.1399999999</v>
      </c>
      <c r="C144" s="8">
        <v>71498.6</v>
      </c>
      <c r="D144" s="8">
        <v>90161.72</v>
      </c>
      <c r="E144" s="8">
        <f t="shared" si="55"/>
        <v>274134.0199999999</v>
      </c>
      <c r="F144" s="163">
        <f t="shared" si="56"/>
        <v>995.8699999999999</v>
      </c>
      <c r="G144" s="163">
        <v>995.87</v>
      </c>
      <c r="H144" s="163">
        <v>995.87</v>
      </c>
      <c r="I144" s="163">
        <f t="shared" si="57"/>
        <v>995.8699999999998</v>
      </c>
      <c r="J144" s="107">
        <f t="shared" si="58"/>
        <v>19130.29000000001</v>
      </c>
      <c r="K144" s="107">
        <v>3198.02</v>
      </c>
      <c r="L144" s="107">
        <v>2748.58</v>
      </c>
      <c r="M144" s="107">
        <f t="shared" si="59"/>
        <v>19579.73000000001</v>
      </c>
      <c r="N144" s="9">
        <f t="shared" si="60"/>
        <v>-21.700000000000045</v>
      </c>
      <c r="O144" s="9">
        <v>484.22</v>
      </c>
      <c r="P144" s="9">
        <v>462.6</v>
      </c>
      <c r="Q144" s="9">
        <f t="shared" si="61"/>
        <v>-0.08000000000004093</v>
      </c>
      <c r="R144" s="31"/>
    </row>
    <row r="145" spans="1:18" ht="15" hidden="1">
      <c r="A145" s="7" t="s">
        <v>19</v>
      </c>
      <c r="B145" s="8">
        <f>E121</f>
        <v>74450.16000000002</v>
      </c>
      <c r="C145" s="8">
        <v>52395.27</v>
      </c>
      <c r="D145" s="8">
        <v>48284.34</v>
      </c>
      <c r="E145" s="8">
        <f>B145+C145-D145</f>
        <v>78561.09000000003</v>
      </c>
      <c r="F145" s="163">
        <f t="shared" si="56"/>
        <v>758.96</v>
      </c>
      <c r="G145" s="163">
        <v>758.96</v>
      </c>
      <c r="H145" s="163">
        <v>758.96</v>
      </c>
      <c r="I145" s="163">
        <f t="shared" si="57"/>
        <v>758.96</v>
      </c>
      <c r="J145" s="107"/>
      <c r="K145" s="107">
        <v>675.75</v>
      </c>
      <c r="L145" s="107">
        <v>675.75</v>
      </c>
      <c r="M145" s="107">
        <f t="shared" si="59"/>
        <v>0</v>
      </c>
      <c r="N145" s="9">
        <f t="shared" si="60"/>
        <v>95.26</v>
      </c>
      <c r="O145" s="9">
        <v>17.52</v>
      </c>
      <c r="P145" s="9">
        <v>6.76</v>
      </c>
      <c r="Q145" s="9">
        <f t="shared" si="61"/>
        <v>106.02</v>
      </c>
      <c r="R145" s="31"/>
    </row>
    <row r="146" spans="1:18" ht="15" hidden="1">
      <c r="A146" s="7" t="s">
        <v>20</v>
      </c>
      <c r="B146" s="8">
        <f>E122</f>
        <v>54076.94000000004</v>
      </c>
      <c r="C146" s="8">
        <v>33909.41</v>
      </c>
      <c r="D146" s="8">
        <v>33661.19</v>
      </c>
      <c r="E146" s="8">
        <f>B146+C146-D146</f>
        <v>54325.16000000003</v>
      </c>
      <c r="F146" s="163">
        <f>I122</f>
        <v>360.93</v>
      </c>
      <c r="G146" s="163">
        <v>360.93</v>
      </c>
      <c r="H146" s="163">
        <v>360.93</v>
      </c>
      <c r="I146" s="163">
        <f>F146+G146-H146</f>
        <v>360.93</v>
      </c>
      <c r="J146" s="107">
        <f>M122</f>
        <v>689</v>
      </c>
      <c r="K146" s="107">
        <v>689</v>
      </c>
      <c r="L146" s="107">
        <v>689</v>
      </c>
      <c r="M146" s="107">
        <f>J146+K146-L146</f>
        <v>689</v>
      </c>
      <c r="N146" s="9">
        <f>Q122</f>
        <v>98.41000000000001</v>
      </c>
      <c r="O146" s="9">
        <v>27.06</v>
      </c>
      <c r="P146" s="9">
        <v>22.09</v>
      </c>
      <c r="Q146" s="9">
        <f>N146+O146-P146</f>
        <v>103.38000000000001</v>
      </c>
      <c r="R146" s="31"/>
    </row>
    <row r="147" spans="1:18" ht="15" hidden="1">
      <c r="A147" s="10" t="s">
        <v>21</v>
      </c>
      <c r="B147" s="11">
        <f>SUM(B128:B146)</f>
        <v>2449493.52</v>
      </c>
      <c r="C147" s="11">
        <f>SUM(C128:C146)</f>
        <v>662496.6900000001</v>
      </c>
      <c r="D147" s="11">
        <f aca="true" t="shared" si="62" ref="D147:Q147">SUM(D128:D146)</f>
        <v>961051.4699999997</v>
      </c>
      <c r="E147" s="11">
        <f t="shared" si="62"/>
        <v>2150938.74</v>
      </c>
      <c r="F147" s="175">
        <f t="shared" si="62"/>
        <v>13007.499999999996</v>
      </c>
      <c r="G147" s="175">
        <f t="shared" si="62"/>
        <v>12708.580000000002</v>
      </c>
      <c r="H147" s="175">
        <f t="shared" si="62"/>
        <v>12708.580000000002</v>
      </c>
      <c r="I147" s="175">
        <f t="shared" si="62"/>
        <v>13007.499999999996</v>
      </c>
      <c r="J147" s="11">
        <f t="shared" si="62"/>
        <v>128874.49000000002</v>
      </c>
      <c r="K147" s="11">
        <f t="shared" si="62"/>
        <v>18568.02</v>
      </c>
      <c r="L147" s="11">
        <f t="shared" si="62"/>
        <v>20627.049999999996</v>
      </c>
      <c r="M147" s="11">
        <f t="shared" si="62"/>
        <v>126815.46000000002</v>
      </c>
      <c r="N147" s="11">
        <f t="shared" si="62"/>
        <v>1053.3400000000001</v>
      </c>
      <c r="O147" s="11">
        <f t="shared" si="62"/>
        <v>2611.6399999999994</v>
      </c>
      <c r="P147" s="11">
        <f t="shared" si="62"/>
        <v>2733.68</v>
      </c>
      <c r="Q147" s="11">
        <f t="shared" si="62"/>
        <v>931.3000000000002</v>
      </c>
      <c r="R147" s="31"/>
    </row>
    <row r="148" spans="4:16" ht="15" hidden="1">
      <c r="D148" t="s">
        <v>6</v>
      </c>
      <c r="G148" t="s">
        <v>31</v>
      </c>
      <c r="K148" t="s">
        <v>231</v>
      </c>
      <c r="L148" t="s">
        <v>27</v>
      </c>
      <c r="P148" t="s">
        <v>27</v>
      </c>
    </row>
    <row r="149" spans="2:14" ht="15" hidden="1">
      <c r="B149" s="12" t="s">
        <v>187</v>
      </c>
      <c r="C149" s="12"/>
      <c r="D149" s="12"/>
      <c r="E149" s="13"/>
      <c r="F149" s="13"/>
      <c r="G149" s="12"/>
      <c r="H149" s="13" t="s">
        <v>232</v>
      </c>
      <c r="I149" s="13"/>
      <c r="J149" s="17"/>
      <c r="K149" s="13"/>
      <c r="N149" s="3" t="s">
        <v>274</v>
      </c>
    </row>
    <row r="150" spans="1:22" ht="15" hidden="1">
      <c r="A150" s="380" t="s">
        <v>1</v>
      </c>
      <c r="B150" s="380" t="s">
        <v>22</v>
      </c>
      <c r="C150" s="382" t="s">
        <v>2</v>
      </c>
      <c r="D150" s="383"/>
      <c r="E150" s="384"/>
      <c r="F150" s="172"/>
      <c r="G150" s="385" t="s">
        <v>3</v>
      </c>
      <c r="H150" s="386"/>
      <c r="I150" s="387"/>
      <c r="J150" s="109"/>
      <c r="K150" s="388" t="s">
        <v>4</v>
      </c>
      <c r="L150" s="388"/>
      <c r="M150" s="388"/>
      <c r="N150" s="19"/>
      <c r="O150" s="389" t="s">
        <v>23</v>
      </c>
      <c r="P150" s="389"/>
      <c r="Q150" s="389"/>
      <c r="R150" s="58" t="s">
        <v>44</v>
      </c>
      <c r="S150" s="58" t="s">
        <v>45</v>
      </c>
      <c r="T150" s="58" t="s">
        <v>178</v>
      </c>
      <c r="U150" s="58" t="s">
        <v>46</v>
      </c>
      <c r="V150" s="32"/>
    </row>
    <row r="151" spans="1:22" ht="38.25" hidden="1">
      <c r="A151" s="381"/>
      <c r="B151" s="381"/>
      <c r="C151" s="4" t="s">
        <v>5</v>
      </c>
      <c r="D151" s="4" t="s">
        <v>6</v>
      </c>
      <c r="E151" s="4" t="s">
        <v>7</v>
      </c>
      <c r="F151" s="173" t="s">
        <v>22</v>
      </c>
      <c r="G151" s="174" t="s">
        <v>5</v>
      </c>
      <c r="H151" s="174" t="s">
        <v>29</v>
      </c>
      <c r="I151" s="174" t="s">
        <v>7</v>
      </c>
      <c r="J151" s="110" t="s">
        <v>22</v>
      </c>
      <c r="K151" s="112" t="s">
        <v>5</v>
      </c>
      <c r="L151" s="112" t="s">
        <v>6</v>
      </c>
      <c r="M151" s="112" t="s">
        <v>7</v>
      </c>
      <c r="N151" s="18" t="s">
        <v>22</v>
      </c>
      <c r="O151" s="6" t="s">
        <v>5</v>
      </c>
      <c r="P151" s="6" t="s">
        <v>6</v>
      </c>
      <c r="Q151" s="6" t="s">
        <v>7</v>
      </c>
      <c r="R151" s="40" t="s">
        <v>264</v>
      </c>
      <c r="S151" s="84" t="s">
        <v>179</v>
      </c>
      <c r="T151" s="84" t="s">
        <v>179</v>
      </c>
      <c r="U151" s="85" t="s">
        <v>230</v>
      </c>
      <c r="V151" s="29"/>
    </row>
    <row r="152" spans="1:22" ht="15" hidden="1">
      <c r="A152" s="7" t="s">
        <v>98</v>
      </c>
      <c r="B152" s="8">
        <f aca="true" t="shared" si="63" ref="B152:B168">E128</f>
        <v>126748.44000000003</v>
      </c>
      <c r="C152" s="4">
        <v>12769.82</v>
      </c>
      <c r="D152" s="4">
        <v>28894.6</v>
      </c>
      <c r="E152" s="8">
        <f aca="true" t="shared" si="64" ref="E152:E168">B152+C152-D152</f>
        <v>110623.66000000003</v>
      </c>
      <c r="F152" s="163">
        <f aca="true" t="shared" si="65" ref="F152:F169">I128</f>
        <v>2027.25</v>
      </c>
      <c r="G152" s="163">
        <f>+G177</f>
        <v>2027.25</v>
      </c>
      <c r="H152" s="174">
        <v>2027.25</v>
      </c>
      <c r="I152" s="163">
        <f aca="true" t="shared" si="66" ref="I152:I169">F152+G152-H152</f>
        <v>2027.25</v>
      </c>
      <c r="J152" s="107">
        <f aca="true" t="shared" si="67" ref="J152:J169">M128</f>
        <v>4271.8</v>
      </c>
      <c r="K152" s="217">
        <v>4271.8</v>
      </c>
      <c r="L152" s="217">
        <v>4271.8</v>
      </c>
      <c r="M152" s="107">
        <f aca="true" t="shared" si="68" ref="M152:M169">J152+K152-L152</f>
        <v>4271.8</v>
      </c>
      <c r="N152" s="9">
        <f aca="true" t="shared" si="69" ref="N152:N169">Q128</f>
        <v>-51.76000000000002</v>
      </c>
      <c r="O152" s="6">
        <v>112.5</v>
      </c>
      <c r="P152" s="280">
        <v>75.01</v>
      </c>
      <c r="Q152" s="9">
        <f aca="true" t="shared" si="70" ref="Q152:Q169">N152+O152-P152</f>
        <v>-14.270000000000024</v>
      </c>
      <c r="R152" s="270">
        <f>P104+P128+P152</f>
        <v>596.78</v>
      </c>
      <c r="S152" s="22">
        <f aca="true" t="shared" si="71" ref="S152:S170">L104+L128+L152</f>
        <v>12815.400000000001</v>
      </c>
      <c r="T152" s="22">
        <f>H104+H128+H152</f>
        <v>6081.75</v>
      </c>
      <c r="U152" s="86">
        <f>SUM(R152:T152)</f>
        <v>19493.93</v>
      </c>
      <c r="V152" s="29"/>
    </row>
    <row r="153" spans="1:22" ht="15" hidden="1">
      <c r="A153" s="7" t="s">
        <v>104</v>
      </c>
      <c r="B153" s="8">
        <f t="shared" si="63"/>
        <v>239636.55</v>
      </c>
      <c r="C153" s="4">
        <v>29755.06</v>
      </c>
      <c r="D153" s="4">
        <v>39037.6</v>
      </c>
      <c r="E153" s="8">
        <f t="shared" si="64"/>
        <v>230354.00999999998</v>
      </c>
      <c r="F153" s="163">
        <f t="shared" si="65"/>
        <v>379.18</v>
      </c>
      <c r="G153" s="163">
        <v>379.18</v>
      </c>
      <c r="H153" s="174">
        <v>379.18</v>
      </c>
      <c r="I153" s="163">
        <f t="shared" si="66"/>
        <v>379.18</v>
      </c>
      <c r="J153" s="107">
        <f t="shared" si="67"/>
        <v>0</v>
      </c>
      <c r="K153" s="152"/>
      <c r="L153" s="152"/>
      <c r="M153" s="107">
        <f t="shared" si="68"/>
        <v>0</v>
      </c>
      <c r="N153" s="9">
        <f t="shared" si="69"/>
        <v>-121.25</v>
      </c>
      <c r="O153" s="6">
        <v>296.33</v>
      </c>
      <c r="P153" s="280">
        <v>327.91</v>
      </c>
      <c r="Q153" s="9">
        <f t="shared" si="70"/>
        <v>-152.83000000000004</v>
      </c>
      <c r="R153" s="270">
        <f aca="true" t="shared" si="72" ref="R153:R170">P105+P129+P153</f>
        <v>634.79</v>
      </c>
      <c r="S153" s="22">
        <f t="shared" si="71"/>
        <v>0</v>
      </c>
      <c r="T153" s="22">
        <f aca="true" t="shared" si="73" ref="T153:T170">H105+H129+H153</f>
        <v>1137.54</v>
      </c>
      <c r="U153" s="86">
        <f aca="true" t="shared" si="74" ref="U153:U170">SUM(R153:T153)</f>
        <v>1772.33</v>
      </c>
      <c r="V153" s="29"/>
    </row>
    <row r="154" spans="1:22" ht="15" hidden="1">
      <c r="A154" s="7" t="s">
        <v>8</v>
      </c>
      <c r="B154" s="8">
        <f t="shared" si="63"/>
        <v>65222.729999999996</v>
      </c>
      <c r="C154" s="8">
        <v>29749.93</v>
      </c>
      <c r="D154" s="8">
        <v>28253.71</v>
      </c>
      <c r="E154" s="8">
        <f t="shared" si="64"/>
        <v>66718.95000000001</v>
      </c>
      <c r="F154" s="163">
        <f t="shared" si="65"/>
        <v>464.82</v>
      </c>
      <c r="G154" s="163">
        <v>464.82</v>
      </c>
      <c r="H154" s="163">
        <v>464.82</v>
      </c>
      <c r="I154" s="163">
        <f t="shared" si="66"/>
        <v>464.82</v>
      </c>
      <c r="J154" s="107">
        <f t="shared" si="67"/>
        <v>0</v>
      </c>
      <c r="K154" s="107"/>
      <c r="L154" s="107"/>
      <c r="M154" s="107">
        <f t="shared" si="68"/>
        <v>0</v>
      </c>
      <c r="N154" s="9">
        <f t="shared" si="69"/>
        <v>53.169999999999995</v>
      </c>
      <c r="O154" s="9">
        <v>21.04</v>
      </c>
      <c r="P154" s="9">
        <v>17.92</v>
      </c>
      <c r="Q154" s="9">
        <f t="shared" si="70"/>
        <v>56.28999999999999</v>
      </c>
      <c r="R154" s="270">
        <f t="shared" si="72"/>
        <v>75.03999999999999</v>
      </c>
      <c r="S154" s="22">
        <f t="shared" si="71"/>
        <v>0</v>
      </c>
      <c r="T154" s="22">
        <f t="shared" si="73"/>
        <v>1394.46</v>
      </c>
      <c r="U154" s="86">
        <f t="shared" si="74"/>
        <v>1469.5</v>
      </c>
      <c r="V154" s="31"/>
    </row>
    <row r="155" spans="1:22" ht="15" hidden="1">
      <c r="A155" s="7" t="s">
        <v>99</v>
      </c>
      <c r="B155" s="8">
        <f t="shared" si="63"/>
        <v>517104.6300000001</v>
      </c>
      <c r="C155" s="8">
        <v>71645.4</v>
      </c>
      <c r="D155" s="8">
        <v>117604.71</v>
      </c>
      <c r="E155" s="8">
        <f t="shared" si="64"/>
        <v>471145.3200000001</v>
      </c>
      <c r="F155" s="163">
        <f t="shared" si="65"/>
        <v>2105.689999999999</v>
      </c>
      <c r="G155" s="163">
        <v>2105.69</v>
      </c>
      <c r="H155" s="163">
        <v>2105.69</v>
      </c>
      <c r="I155" s="163">
        <f t="shared" si="66"/>
        <v>2105.689999999999</v>
      </c>
      <c r="J155" s="107">
        <f t="shared" si="67"/>
        <v>33532.39</v>
      </c>
      <c r="K155" s="107">
        <v>1653.07</v>
      </c>
      <c r="L155" s="107">
        <v>4653.07</v>
      </c>
      <c r="M155" s="107">
        <f t="shared" si="68"/>
        <v>30532.39</v>
      </c>
      <c r="N155" s="9">
        <f t="shared" si="69"/>
        <v>278.74</v>
      </c>
      <c r="O155" s="9">
        <v>1109.12</v>
      </c>
      <c r="P155" s="9">
        <v>992.54</v>
      </c>
      <c r="Q155" s="9">
        <f t="shared" si="70"/>
        <v>395.31999999999994</v>
      </c>
      <c r="R155" s="270">
        <f t="shared" si="72"/>
        <v>2286.81</v>
      </c>
      <c r="S155" s="22">
        <f t="shared" si="71"/>
        <v>26265.35</v>
      </c>
      <c r="T155" s="22">
        <f t="shared" si="73"/>
        <v>6317.07</v>
      </c>
      <c r="U155" s="86">
        <f t="shared" si="74"/>
        <v>34869.229999999996</v>
      </c>
      <c r="V155" s="31"/>
    </row>
    <row r="156" spans="1:22" ht="15" hidden="1">
      <c r="A156" s="7" t="s">
        <v>9</v>
      </c>
      <c r="B156" s="8">
        <f t="shared" si="63"/>
        <v>59189.18000000001</v>
      </c>
      <c r="C156" s="8">
        <v>17130.13</v>
      </c>
      <c r="D156" s="8">
        <v>17400.17</v>
      </c>
      <c r="E156" s="8">
        <f t="shared" si="64"/>
        <v>58919.140000000014</v>
      </c>
      <c r="F156" s="163">
        <f t="shared" si="65"/>
        <v>2684.979999999999</v>
      </c>
      <c r="G156" s="163">
        <v>2386.06</v>
      </c>
      <c r="H156" s="163">
        <v>2386.06</v>
      </c>
      <c r="I156" s="163">
        <f t="shared" si="66"/>
        <v>2684.979999999999</v>
      </c>
      <c r="J156" s="107">
        <f t="shared" si="67"/>
        <v>0</v>
      </c>
      <c r="K156" s="107"/>
      <c r="L156" s="107"/>
      <c r="M156" s="107">
        <f t="shared" si="68"/>
        <v>0</v>
      </c>
      <c r="N156" s="9">
        <f t="shared" si="69"/>
        <v>165.17000000000004</v>
      </c>
      <c r="O156" s="9">
        <v>135.71</v>
      </c>
      <c r="P156" s="9">
        <v>171.45</v>
      </c>
      <c r="Q156" s="9">
        <f t="shared" si="70"/>
        <v>129.43000000000006</v>
      </c>
      <c r="R156" s="270">
        <f t="shared" si="72"/>
        <v>305.40999999999997</v>
      </c>
      <c r="S156" s="22">
        <f t="shared" si="71"/>
        <v>0</v>
      </c>
      <c r="T156" s="22">
        <f t="shared" si="73"/>
        <v>7058.539999999999</v>
      </c>
      <c r="U156" s="86">
        <f t="shared" si="74"/>
        <v>7363.949999999999</v>
      </c>
      <c r="V156" s="31"/>
    </row>
    <row r="157" spans="1:22" ht="15" hidden="1">
      <c r="A157" s="7" t="s">
        <v>10</v>
      </c>
      <c r="B157" s="8">
        <f t="shared" si="63"/>
        <v>14729.240000000003</v>
      </c>
      <c r="C157" s="8">
        <v>7794.18</v>
      </c>
      <c r="D157" s="8">
        <v>7581.03</v>
      </c>
      <c r="E157" s="8">
        <f t="shared" si="64"/>
        <v>14942.390000000007</v>
      </c>
      <c r="F157" s="163">
        <f t="shared" si="65"/>
        <v>0</v>
      </c>
      <c r="G157" s="163"/>
      <c r="H157" s="163"/>
      <c r="I157" s="163">
        <f t="shared" si="66"/>
        <v>0</v>
      </c>
      <c r="J157" s="107">
        <f t="shared" si="67"/>
        <v>0</v>
      </c>
      <c r="K157" s="107"/>
      <c r="L157" s="107"/>
      <c r="M157" s="107">
        <f t="shared" si="68"/>
        <v>0</v>
      </c>
      <c r="N157" s="9">
        <f t="shared" si="69"/>
        <v>-5.819999999999993</v>
      </c>
      <c r="O157" s="9">
        <v>33.62</v>
      </c>
      <c r="P157" s="9">
        <v>29.38</v>
      </c>
      <c r="Q157" s="9">
        <f t="shared" si="70"/>
        <v>-1.5799999999999947</v>
      </c>
      <c r="R157" s="270">
        <f t="shared" si="72"/>
        <v>71.28999999999999</v>
      </c>
      <c r="S157" s="22">
        <f t="shared" si="71"/>
        <v>0</v>
      </c>
      <c r="T157" s="22">
        <f t="shared" si="73"/>
        <v>0</v>
      </c>
      <c r="U157" s="86">
        <f t="shared" si="74"/>
        <v>71.28999999999999</v>
      </c>
      <c r="V157" s="31"/>
    </row>
    <row r="158" spans="1:22" ht="15" hidden="1">
      <c r="A158" s="7" t="s">
        <v>11</v>
      </c>
      <c r="B158" s="8">
        <f t="shared" si="63"/>
        <v>16449.819999999992</v>
      </c>
      <c r="C158" s="8">
        <v>7768.21</v>
      </c>
      <c r="D158" s="8">
        <v>7052.04</v>
      </c>
      <c r="E158" s="8">
        <f t="shared" si="64"/>
        <v>17165.98999999999</v>
      </c>
      <c r="F158" s="163">
        <f t="shared" si="65"/>
        <v>0</v>
      </c>
      <c r="G158" s="163"/>
      <c r="H158" s="163"/>
      <c r="I158" s="163">
        <f t="shared" si="66"/>
        <v>0</v>
      </c>
      <c r="J158" s="107">
        <f t="shared" si="67"/>
        <v>0</v>
      </c>
      <c r="K158" s="107"/>
      <c r="L158" s="107"/>
      <c r="M158" s="107">
        <f t="shared" si="68"/>
        <v>0</v>
      </c>
      <c r="N158" s="9">
        <f t="shared" si="69"/>
        <v>30.499999999999993</v>
      </c>
      <c r="O158" s="9">
        <v>21.16</v>
      </c>
      <c r="P158" s="9">
        <v>21.16</v>
      </c>
      <c r="Q158" s="9">
        <f t="shared" si="70"/>
        <v>30.499999999999996</v>
      </c>
      <c r="R158" s="270">
        <f t="shared" si="72"/>
        <v>108.44999999999999</v>
      </c>
      <c r="S158" s="22">
        <f t="shared" si="71"/>
        <v>0</v>
      </c>
      <c r="T158" s="22">
        <f t="shared" si="73"/>
        <v>0</v>
      </c>
      <c r="U158" s="86">
        <f t="shared" si="74"/>
        <v>108.44999999999999</v>
      </c>
      <c r="V158" s="31"/>
    </row>
    <row r="159" spans="1:22" ht="15" hidden="1">
      <c r="A159" s="7" t="s">
        <v>12</v>
      </c>
      <c r="B159" s="8">
        <f t="shared" si="63"/>
        <v>66273.91000000003</v>
      </c>
      <c r="C159" s="8">
        <v>44353.85</v>
      </c>
      <c r="D159" s="8">
        <v>43256.39</v>
      </c>
      <c r="E159" s="8">
        <f t="shared" si="64"/>
        <v>67371.37000000004</v>
      </c>
      <c r="F159" s="163">
        <f t="shared" si="65"/>
        <v>517.28</v>
      </c>
      <c r="G159" s="163">
        <v>517.28</v>
      </c>
      <c r="H159" s="163">
        <v>517.28</v>
      </c>
      <c r="I159" s="163">
        <f t="shared" si="66"/>
        <v>517.28</v>
      </c>
      <c r="J159" s="107">
        <f t="shared" si="67"/>
        <v>4579.200000000001</v>
      </c>
      <c r="K159" s="107">
        <v>1526.4</v>
      </c>
      <c r="L159" s="107">
        <v>3052.8</v>
      </c>
      <c r="M159" s="107">
        <f t="shared" si="68"/>
        <v>3052.8</v>
      </c>
      <c r="N159" s="9">
        <f t="shared" si="69"/>
        <v>90.83999999999999</v>
      </c>
      <c r="O159" s="9">
        <v>106.02</v>
      </c>
      <c r="P159" s="9">
        <v>109.22</v>
      </c>
      <c r="Q159" s="9">
        <f t="shared" si="70"/>
        <v>87.63999999999999</v>
      </c>
      <c r="R159" s="270">
        <f t="shared" si="72"/>
        <v>258.06</v>
      </c>
      <c r="S159" s="22">
        <f t="shared" si="71"/>
        <v>4579.200000000001</v>
      </c>
      <c r="T159" s="22">
        <f t="shared" si="73"/>
        <v>1551.84</v>
      </c>
      <c r="U159" s="86">
        <f t="shared" si="74"/>
        <v>6389.100000000001</v>
      </c>
      <c r="V159" s="31"/>
    </row>
    <row r="160" spans="1:22" ht="15" hidden="1">
      <c r="A160" s="7" t="s">
        <v>13</v>
      </c>
      <c r="B160" s="8">
        <f t="shared" si="63"/>
        <v>59647.03</v>
      </c>
      <c r="C160" s="8">
        <v>26263.09</v>
      </c>
      <c r="D160" s="8">
        <v>26646.02</v>
      </c>
      <c r="E160" s="8">
        <f t="shared" si="64"/>
        <v>59264.09999999999</v>
      </c>
      <c r="F160" s="163">
        <f t="shared" si="65"/>
        <v>174.37</v>
      </c>
      <c r="G160" s="163">
        <v>174.37</v>
      </c>
      <c r="H160" s="163">
        <v>174.37</v>
      </c>
      <c r="I160" s="163">
        <f t="shared" si="66"/>
        <v>174.37</v>
      </c>
      <c r="J160" s="107">
        <f t="shared" si="67"/>
        <v>1290.02</v>
      </c>
      <c r="K160" s="107">
        <v>645.01</v>
      </c>
      <c r="L160" s="107"/>
      <c r="M160" s="107">
        <f t="shared" si="68"/>
        <v>1935.03</v>
      </c>
      <c r="N160" s="9">
        <f t="shared" si="69"/>
        <v>28.77000000000002</v>
      </c>
      <c r="O160" s="9">
        <v>24.96</v>
      </c>
      <c r="P160" s="9">
        <v>24.63</v>
      </c>
      <c r="Q160" s="9">
        <f t="shared" si="70"/>
        <v>29.10000000000002</v>
      </c>
      <c r="R160" s="270">
        <f t="shared" si="72"/>
        <v>727.38</v>
      </c>
      <c r="S160" s="22">
        <f t="shared" si="71"/>
        <v>1290.02</v>
      </c>
      <c r="T160" s="22">
        <f t="shared" si="73"/>
        <v>523.11</v>
      </c>
      <c r="U160" s="86">
        <f t="shared" si="74"/>
        <v>2540.51</v>
      </c>
      <c r="V160" s="31"/>
    </row>
    <row r="161" spans="1:22" ht="15" hidden="1">
      <c r="A161" s="7" t="s">
        <v>14</v>
      </c>
      <c r="B161" s="8">
        <f t="shared" si="63"/>
        <v>46599.58</v>
      </c>
      <c r="C161" s="8">
        <v>32103.69</v>
      </c>
      <c r="D161" s="8">
        <v>31953.89</v>
      </c>
      <c r="E161" s="8">
        <f t="shared" si="64"/>
        <v>46749.380000000005</v>
      </c>
      <c r="F161" s="163">
        <f t="shared" si="65"/>
        <v>493.96</v>
      </c>
      <c r="G161" s="163">
        <v>493.96</v>
      </c>
      <c r="H161" s="163">
        <v>493.96</v>
      </c>
      <c r="I161" s="163">
        <f t="shared" si="66"/>
        <v>493.96</v>
      </c>
      <c r="J161" s="107">
        <f t="shared" si="67"/>
        <v>3775.7199999999993</v>
      </c>
      <c r="K161" s="107">
        <v>2054.81</v>
      </c>
      <c r="L161" s="107">
        <v>1993.33</v>
      </c>
      <c r="M161" s="107">
        <f t="shared" si="68"/>
        <v>3837.199999999999</v>
      </c>
      <c r="N161" s="9">
        <f t="shared" si="69"/>
        <v>-456.61999999999995</v>
      </c>
      <c r="O161" s="9">
        <v>79.49</v>
      </c>
      <c r="P161" s="9">
        <v>62.58</v>
      </c>
      <c r="Q161" s="9">
        <f t="shared" si="70"/>
        <v>-439.7099999999999</v>
      </c>
      <c r="R161" s="270">
        <f t="shared" si="72"/>
        <v>252.67000000000002</v>
      </c>
      <c r="S161" s="22">
        <f t="shared" si="71"/>
        <v>5098.07</v>
      </c>
      <c r="T161" s="22">
        <f t="shared" si="73"/>
        <v>1481.8799999999999</v>
      </c>
      <c r="U161" s="86">
        <f t="shared" si="74"/>
        <v>6832.62</v>
      </c>
      <c r="V161" s="31"/>
    </row>
    <row r="162" spans="1:22" ht="15" hidden="1">
      <c r="A162" s="7" t="s">
        <v>144</v>
      </c>
      <c r="B162" s="8">
        <f t="shared" si="63"/>
        <v>86086.17000000001</v>
      </c>
      <c r="C162" s="8">
        <v>14758.91</v>
      </c>
      <c r="D162" s="8">
        <v>11948.95</v>
      </c>
      <c r="E162" s="8">
        <f t="shared" si="64"/>
        <v>88896.13000000002</v>
      </c>
      <c r="F162" s="163">
        <f t="shared" si="65"/>
        <v>185.5</v>
      </c>
      <c r="G162" s="163">
        <v>185.5</v>
      </c>
      <c r="H162" s="163">
        <v>185.5</v>
      </c>
      <c r="I162" s="163">
        <f t="shared" si="66"/>
        <v>185.5</v>
      </c>
      <c r="J162" s="107">
        <f t="shared" si="67"/>
        <v>17657.61</v>
      </c>
      <c r="K162" s="107">
        <v>372.59</v>
      </c>
      <c r="L162" s="107">
        <v>745.18</v>
      </c>
      <c r="M162" s="107">
        <f t="shared" si="68"/>
        <v>17285.02</v>
      </c>
      <c r="N162" s="9">
        <f t="shared" si="69"/>
        <v>-13.170000000000002</v>
      </c>
      <c r="O162" s="9">
        <v>78.73</v>
      </c>
      <c r="P162" s="9">
        <v>163.93</v>
      </c>
      <c r="Q162" s="9">
        <f t="shared" si="70"/>
        <v>-98.37</v>
      </c>
      <c r="R162" s="270">
        <f t="shared" si="72"/>
        <v>223.44</v>
      </c>
      <c r="S162" s="22">
        <f t="shared" si="71"/>
        <v>1862.9499999999998</v>
      </c>
      <c r="T162" s="22">
        <f t="shared" si="73"/>
        <v>556.5</v>
      </c>
      <c r="U162" s="86">
        <f t="shared" si="74"/>
        <v>2642.89</v>
      </c>
      <c r="V162" s="31"/>
    </row>
    <row r="163" spans="1:22" ht="15" hidden="1">
      <c r="A163" s="7" t="s">
        <v>15</v>
      </c>
      <c r="B163" s="8">
        <f t="shared" si="63"/>
        <v>106574.04000000007</v>
      </c>
      <c r="C163" s="8">
        <v>34693.8</v>
      </c>
      <c r="D163" s="8">
        <v>31419.82</v>
      </c>
      <c r="E163" s="8">
        <f t="shared" si="64"/>
        <v>109848.02000000008</v>
      </c>
      <c r="F163" s="163">
        <f t="shared" si="65"/>
        <v>0</v>
      </c>
      <c r="G163" s="163"/>
      <c r="H163" s="163"/>
      <c r="I163" s="163">
        <f t="shared" si="66"/>
        <v>0</v>
      </c>
      <c r="J163" s="107">
        <f t="shared" si="67"/>
        <v>38207.52</v>
      </c>
      <c r="K163" s="107">
        <v>354.57</v>
      </c>
      <c r="L163" s="107">
        <v>1418.28</v>
      </c>
      <c r="M163" s="107">
        <f t="shared" si="68"/>
        <v>37143.81</v>
      </c>
      <c r="N163" s="9">
        <f t="shared" si="69"/>
        <v>573.7300000000001</v>
      </c>
      <c r="O163" s="9">
        <v>66.08</v>
      </c>
      <c r="P163" s="9">
        <v>92.2</v>
      </c>
      <c r="Q163" s="9">
        <f t="shared" si="70"/>
        <v>547.6100000000001</v>
      </c>
      <c r="R163" s="270">
        <f t="shared" si="72"/>
        <v>231.83999999999997</v>
      </c>
      <c r="S163" s="22">
        <f t="shared" si="71"/>
        <v>2127.42</v>
      </c>
      <c r="T163" s="22">
        <f t="shared" si="73"/>
        <v>0</v>
      </c>
      <c r="U163" s="86">
        <f t="shared" si="74"/>
        <v>2359.26</v>
      </c>
      <c r="V163" s="31"/>
    </row>
    <row r="164" spans="1:22" ht="15" hidden="1">
      <c r="A164" s="7" t="s">
        <v>16</v>
      </c>
      <c r="B164" s="8">
        <f t="shared" si="63"/>
        <v>44172.69999999999</v>
      </c>
      <c r="C164" s="8">
        <v>28233.1</v>
      </c>
      <c r="D164" s="8">
        <v>28176.08</v>
      </c>
      <c r="E164" s="8">
        <f t="shared" si="64"/>
        <v>44229.71999999999</v>
      </c>
      <c r="F164" s="163">
        <f t="shared" si="65"/>
        <v>0</v>
      </c>
      <c r="G164" s="163"/>
      <c r="H164" s="163"/>
      <c r="I164" s="163">
        <f t="shared" si="66"/>
        <v>0</v>
      </c>
      <c r="J164" s="107">
        <f t="shared" si="67"/>
        <v>581.9400000000003</v>
      </c>
      <c r="K164" s="107">
        <v>290.97</v>
      </c>
      <c r="L164" s="107"/>
      <c r="M164" s="107">
        <f t="shared" si="68"/>
        <v>872.9100000000003</v>
      </c>
      <c r="N164" s="9">
        <f t="shared" si="69"/>
        <v>12.610000000000001</v>
      </c>
      <c r="O164" s="9">
        <v>18.35</v>
      </c>
      <c r="P164" s="9">
        <v>18.35</v>
      </c>
      <c r="Q164" s="9">
        <f t="shared" si="70"/>
        <v>12.61</v>
      </c>
      <c r="R164" s="270">
        <f t="shared" si="72"/>
        <v>35.56</v>
      </c>
      <c r="S164" s="22">
        <f t="shared" si="71"/>
        <v>1454.85</v>
      </c>
      <c r="T164" s="22">
        <f t="shared" si="73"/>
        <v>0</v>
      </c>
      <c r="U164" s="86">
        <f t="shared" si="74"/>
        <v>1490.4099999999999</v>
      </c>
      <c r="V164" s="31"/>
    </row>
    <row r="165" spans="1:22" ht="15" hidden="1">
      <c r="A165" s="7" t="s">
        <v>17</v>
      </c>
      <c r="B165" s="8">
        <f t="shared" si="63"/>
        <v>36659.44</v>
      </c>
      <c r="C165" s="8">
        <v>36749.14</v>
      </c>
      <c r="D165" s="8">
        <v>38418.08</v>
      </c>
      <c r="E165" s="8">
        <f t="shared" si="64"/>
        <v>34990.5</v>
      </c>
      <c r="F165" s="163">
        <f t="shared" si="65"/>
        <v>368.35</v>
      </c>
      <c r="G165" s="163">
        <v>368.35</v>
      </c>
      <c r="H165" s="163">
        <v>368.35</v>
      </c>
      <c r="I165" s="163">
        <f t="shared" si="66"/>
        <v>368.35</v>
      </c>
      <c r="J165" s="107">
        <f t="shared" si="67"/>
        <v>619.57</v>
      </c>
      <c r="K165" s="107">
        <v>619.57</v>
      </c>
      <c r="L165" s="107">
        <v>619.57</v>
      </c>
      <c r="M165" s="107">
        <f t="shared" si="68"/>
        <v>619.57</v>
      </c>
      <c r="N165" s="9">
        <f t="shared" si="69"/>
        <v>26.409999999999997</v>
      </c>
      <c r="O165" s="9">
        <v>31.76</v>
      </c>
      <c r="P165" s="9">
        <v>31.31</v>
      </c>
      <c r="Q165" s="9">
        <f t="shared" si="70"/>
        <v>26.860000000000003</v>
      </c>
      <c r="R165" s="270">
        <f t="shared" si="72"/>
        <v>444.77000000000004</v>
      </c>
      <c r="S165" s="22">
        <f t="shared" si="71"/>
        <v>1858.71</v>
      </c>
      <c r="T165" s="22">
        <f t="shared" si="73"/>
        <v>1105.0500000000002</v>
      </c>
      <c r="U165" s="86">
        <f t="shared" si="74"/>
        <v>3408.53</v>
      </c>
      <c r="V165" s="31"/>
    </row>
    <row r="166" spans="1:22" ht="15" hidden="1">
      <c r="A166" s="7" t="s">
        <v>18</v>
      </c>
      <c r="B166" s="8">
        <f t="shared" si="63"/>
        <v>141480.64000000004</v>
      </c>
      <c r="C166" s="8">
        <v>77668.85</v>
      </c>
      <c r="D166" s="8">
        <v>80456.6</v>
      </c>
      <c r="E166" s="8">
        <f t="shared" si="64"/>
        <v>138692.89000000004</v>
      </c>
      <c r="F166" s="163">
        <f t="shared" si="65"/>
        <v>868.67</v>
      </c>
      <c r="G166" s="163">
        <v>868.67</v>
      </c>
      <c r="H166" s="163">
        <v>868.67</v>
      </c>
      <c r="I166" s="163">
        <f t="shared" si="66"/>
        <v>868.67</v>
      </c>
      <c r="J166" s="107">
        <f t="shared" si="67"/>
        <v>2030.96</v>
      </c>
      <c r="K166" s="107">
        <v>2216.46</v>
      </c>
      <c r="L166" s="107">
        <v>1347.26</v>
      </c>
      <c r="M166" s="107">
        <f t="shared" si="68"/>
        <v>2900.16</v>
      </c>
      <c r="N166" s="9">
        <f t="shared" si="69"/>
        <v>102.07999999999996</v>
      </c>
      <c r="O166" s="9">
        <v>301.06</v>
      </c>
      <c r="P166" s="9">
        <v>287.62</v>
      </c>
      <c r="Q166" s="9">
        <f t="shared" si="70"/>
        <v>115.51999999999998</v>
      </c>
      <c r="R166" s="270">
        <f t="shared" si="72"/>
        <v>401.28</v>
      </c>
      <c r="S166" s="22">
        <f t="shared" si="71"/>
        <v>5965.68</v>
      </c>
      <c r="T166" s="22">
        <f t="shared" si="73"/>
        <v>2606.0099999999998</v>
      </c>
      <c r="U166" s="86">
        <f t="shared" si="74"/>
        <v>8972.97</v>
      </c>
      <c r="V166" s="31"/>
    </row>
    <row r="167" spans="1:22" ht="15" hidden="1">
      <c r="A167" s="7" t="s">
        <v>143</v>
      </c>
      <c r="B167" s="8">
        <f t="shared" si="63"/>
        <v>117344.37000000002</v>
      </c>
      <c r="C167" s="8">
        <v>33249.55</v>
      </c>
      <c r="D167" s="8">
        <v>29856.42</v>
      </c>
      <c r="E167" s="8">
        <f t="shared" si="64"/>
        <v>120737.50000000004</v>
      </c>
      <c r="F167" s="163">
        <f t="shared" si="65"/>
        <v>621.69</v>
      </c>
      <c r="G167" s="163">
        <v>621.69</v>
      </c>
      <c r="H167" s="163">
        <v>621.69</v>
      </c>
      <c r="I167" s="163">
        <f t="shared" si="66"/>
        <v>621.69</v>
      </c>
      <c r="J167" s="107">
        <f t="shared" si="67"/>
        <v>0</v>
      </c>
      <c r="K167" s="107"/>
      <c r="L167" s="107"/>
      <c r="M167" s="107">
        <f t="shared" si="68"/>
        <v>0</v>
      </c>
      <c r="N167" s="9">
        <f t="shared" si="69"/>
        <v>8.579999999999998</v>
      </c>
      <c r="O167" s="9">
        <v>181.6</v>
      </c>
      <c r="P167" s="9">
        <v>235.72</v>
      </c>
      <c r="Q167" s="9">
        <f t="shared" si="70"/>
        <v>-45.53999999999999</v>
      </c>
      <c r="R167" s="270">
        <f t="shared" si="72"/>
        <v>345.32</v>
      </c>
      <c r="S167" s="22">
        <f t="shared" si="71"/>
        <v>0</v>
      </c>
      <c r="T167" s="22">
        <f t="shared" si="73"/>
        <v>1865.0700000000002</v>
      </c>
      <c r="U167" s="86">
        <f t="shared" si="74"/>
        <v>2210.3900000000003</v>
      </c>
      <c r="V167" s="31"/>
    </row>
    <row r="168" spans="1:22" ht="15" hidden="1">
      <c r="A168" s="7" t="s">
        <v>100</v>
      </c>
      <c r="B168" s="8">
        <f t="shared" si="63"/>
        <v>274134.0199999999</v>
      </c>
      <c r="C168" s="8">
        <v>71498.6</v>
      </c>
      <c r="D168" s="8">
        <v>97859.65</v>
      </c>
      <c r="E168" s="8">
        <f t="shared" si="64"/>
        <v>247772.96999999988</v>
      </c>
      <c r="F168" s="163">
        <f t="shared" si="65"/>
        <v>995.8699999999998</v>
      </c>
      <c r="G168" s="163">
        <v>995.87</v>
      </c>
      <c r="H168" s="163">
        <v>995.87</v>
      </c>
      <c r="I168" s="163">
        <f t="shared" si="66"/>
        <v>995.8699999999998</v>
      </c>
      <c r="J168" s="107">
        <f t="shared" si="67"/>
        <v>19579.73000000001</v>
      </c>
      <c r="K168" s="107">
        <v>3198.02</v>
      </c>
      <c r="L168" s="107">
        <v>2748.58</v>
      </c>
      <c r="M168" s="107">
        <f t="shared" si="68"/>
        <v>20029.170000000013</v>
      </c>
      <c r="N168" s="9">
        <f t="shared" si="69"/>
        <v>-0.08000000000004093</v>
      </c>
      <c r="O168" s="9">
        <v>1052.42</v>
      </c>
      <c r="P168" s="9">
        <v>1120.27</v>
      </c>
      <c r="Q168" s="9">
        <f t="shared" si="70"/>
        <v>-67.92999999999984</v>
      </c>
      <c r="R168" s="270">
        <f t="shared" si="72"/>
        <v>2128.65</v>
      </c>
      <c r="S168" s="22">
        <f t="shared" si="71"/>
        <v>10783.16</v>
      </c>
      <c r="T168" s="22">
        <f t="shared" si="73"/>
        <v>3256.3199999999997</v>
      </c>
      <c r="U168" s="86">
        <f t="shared" si="74"/>
        <v>16168.13</v>
      </c>
      <c r="V168" s="31"/>
    </row>
    <row r="169" spans="1:22" ht="15" hidden="1">
      <c r="A169" s="7" t="s">
        <v>19</v>
      </c>
      <c r="B169" s="8">
        <f>E145</f>
        <v>78561.09000000003</v>
      </c>
      <c r="C169" s="8">
        <v>52395.27</v>
      </c>
      <c r="D169" s="8">
        <v>54474.55</v>
      </c>
      <c r="E169" s="8">
        <f>B169+C169-D169</f>
        <v>76481.81000000001</v>
      </c>
      <c r="F169" s="163">
        <f t="shared" si="65"/>
        <v>758.96</v>
      </c>
      <c r="G169" s="163">
        <v>758.96</v>
      </c>
      <c r="H169" s="163">
        <v>758.96</v>
      </c>
      <c r="I169" s="163">
        <f t="shared" si="66"/>
        <v>758.96</v>
      </c>
      <c r="J169" s="107">
        <f t="shared" si="67"/>
        <v>0</v>
      </c>
      <c r="K169" s="107">
        <v>675.75</v>
      </c>
      <c r="L169" s="107">
        <v>372.59</v>
      </c>
      <c r="M169" s="107">
        <f t="shared" si="68"/>
        <v>303.16</v>
      </c>
      <c r="N169" s="9">
        <f t="shared" si="69"/>
        <v>106.02</v>
      </c>
      <c r="O169" s="9">
        <v>94</v>
      </c>
      <c r="P169" s="9">
        <v>86.98</v>
      </c>
      <c r="Q169" s="9">
        <f t="shared" si="70"/>
        <v>113.03999999999998</v>
      </c>
      <c r="R169" s="270">
        <f t="shared" si="72"/>
        <v>213.23000000000002</v>
      </c>
      <c r="S169" s="22">
        <f t="shared" si="71"/>
        <v>1724.09</v>
      </c>
      <c r="T169" s="22">
        <f t="shared" si="73"/>
        <v>2276.88</v>
      </c>
      <c r="U169" s="86">
        <f t="shared" si="74"/>
        <v>4214.2</v>
      </c>
      <c r="V169" s="31"/>
    </row>
    <row r="170" spans="1:22" ht="15" hidden="1">
      <c r="A170" s="7" t="s">
        <v>20</v>
      </c>
      <c r="B170" s="8">
        <f>E146</f>
        <v>54325.16000000003</v>
      </c>
      <c r="C170" s="8">
        <v>33909.41</v>
      </c>
      <c r="D170" s="8">
        <v>33641.51</v>
      </c>
      <c r="E170" s="8">
        <f>B170+C170-D170</f>
        <v>54593.060000000034</v>
      </c>
      <c r="F170" s="163">
        <f>I146</f>
        <v>360.93</v>
      </c>
      <c r="G170" s="163">
        <v>360.93</v>
      </c>
      <c r="H170" s="163">
        <v>360.93</v>
      </c>
      <c r="I170" s="163">
        <f>F170+G170-H170</f>
        <v>360.93</v>
      </c>
      <c r="J170" s="107">
        <f>M146</f>
        <v>689</v>
      </c>
      <c r="K170" s="107">
        <v>689</v>
      </c>
      <c r="L170" s="107">
        <v>689</v>
      </c>
      <c r="M170" s="107">
        <f>J170+K170-L170</f>
        <v>689</v>
      </c>
      <c r="N170" s="9">
        <f>Q146</f>
        <v>103.38000000000001</v>
      </c>
      <c r="O170" s="9">
        <v>64.44</v>
      </c>
      <c r="P170" s="9">
        <v>117.86</v>
      </c>
      <c r="Q170" s="9">
        <f>N170+O170-P170</f>
        <v>49.959999999999994</v>
      </c>
      <c r="R170" s="270">
        <f t="shared" si="72"/>
        <v>234.41</v>
      </c>
      <c r="S170" s="22">
        <f t="shared" si="71"/>
        <v>2067</v>
      </c>
      <c r="T170" s="22">
        <f t="shared" si="73"/>
        <v>1082.79</v>
      </c>
      <c r="U170" s="86">
        <f t="shared" si="74"/>
        <v>3384.2</v>
      </c>
      <c r="V170" s="31"/>
    </row>
    <row r="171" spans="1:22" ht="15" hidden="1">
      <c r="A171" s="10" t="s">
        <v>21</v>
      </c>
      <c r="B171" s="11">
        <f>SUM(B152:B170)</f>
        <v>2150938.74</v>
      </c>
      <c r="C171" s="11">
        <f>SUM(C152:C170)</f>
        <v>662489.99</v>
      </c>
      <c r="D171" s="11">
        <f aca="true" t="shared" si="75" ref="D171:Q171">SUM(D152:D170)</f>
        <v>753931.8200000002</v>
      </c>
      <c r="E171" s="11">
        <f t="shared" si="75"/>
        <v>2059496.9100000004</v>
      </c>
      <c r="F171" s="175">
        <f t="shared" si="75"/>
        <v>13007.499999999996</v>
      </c>
      <c r="G171" s="175">
        <f t="shared" si="75"/>
        <v>12708.580000000002</v>
      </c>
      <c r="H171" s="175">
        <f t="shared" si="75"/>
        <v>12708.580000000002</v>
      </c>
      <c r="I171" s="175">
        <f t="shared" si="75"/>
        <v>13007.499999999996</v>
      </c>
      <c r="J171" s="11">
        <f t="shared" si="75"/>
        <v>126815.46000000002</v>
      </c>
      <c r="K171" s="11">
        <f t="shared" si="75"/>
        <v>18568.02</v>
      </c>
      <c r="L171" s="11">
        <f t="shared" si="75"/>
        <v>21911.459999999995</v>
      </c>
      <c r="M171" s="11">
        <f t="shared" si="75"/>
        <v>123472.02000000003</v>
      </c>
      <c r="N171" s="11">
        <f t="shared" si="75"/>
        <v>931.3000000000002</v>
      </c>
      <c r="O171" s="11">
        <f t="shared" si="75"/>
        <v>3828.39</v>
      </c>
      <c r="P171" s="11">
        <f t="shared" si="75"/>
        <v>3986.04</v>
      </c>
      <c r="Q171" s="11">
        <f t="shared" si="75"/>
        <v>773.6500000000004</v>
      </c>
      <c r="R171" s="11">
        <f>SUM(R152:R170)</f>
        <v>9575.18</v>
      </c>
      <c r="S171" s="11">
        <f>SUM(S152:S170)</f>
        <v>77891.89999999998</v>
      </c>
      <c r="T171" s="11">
        <f>SUM(T152:T170)</f>
        <v>38294.81</v>
      </c>
      <c r="U171" s="11">
        <f>SUM(U152:U170)</f>
        <v>125761.88999999998</v>
      </c>
      <c r="V171" s="31"/>
    </row>
    <row r="172" spans="4:20" ht="15" hidden="1">
      <c r="D172" t="s">
        <v>6</v>
      </c>
      <c r="G172" t="s">
        <v>31</v>
      </c>
      <c r="T172" t="s">
        <v>27</v>
      </c>
    </row>
    <row r="173" ht="15" hidden="1"/>
    <row r="174" spans="2:17" ht="15" hidden="1">
      <c r="B174" s="12" t="s">
        <v>186</v>
      </c>
      <c r="C174" s="12"/>
      <c r="D174" s="12"/>
      <c r="E174" s="13"/>
      <c r="F174" s="13"/>
      <c r="G174" s="12"/>
      <c r="H174" s="13"/>
      <c r="I174" s="13"/>
      <c r="J174" s="17"/>
      <c r="K174" s="13"/>
      <c r="N174" s="3"/>
      <c r="Q174" t="s">
        <v>51</v>
      </c>
    </row>
    <row r="175" spans="1:21" ht="15" hidden="1">
      <c r="A175" s="380" t="s">
        <v>1</v>
      </c>
      <c r="B175" s="380" t="s">
        <v>22</v>
      </c>
      <c r="C175" s="382" t="s">
        <v>2</v>
      </c>
      <c r="D175" s="383"/>
      <c r="E175" s="384"/>
      <c r="F175" s="172"/>
      <c r="G175" s="385" t="s">
        <v>3</v>
      </c>
      <c r="H175" s="386"/>
      <c r="I175" s="387"/>
      <c r="J175" s="16"/>
      <c r="K175" s="388" t="s">
        <v>4</v>
      </c>
      <c r="L175" s="388"/>
      <c r="M175" s="388"/>
      <c r="N175" s="19"/>
      <c r="O175" s="389" t="s">
        <v>23</v>
      </c>
      <c r="P175" s="389"/>
      <c r="Q175" s="389"/>
      <c r="R175" s="29"/>
      <c r="S175" s="28"/>
      <c r="T175" s="28"/>
      <c r="U175" s="28"/>
    </row>
    <row r="176" spans="1:21" ht="25.5" hidden="1">
      <c r="A176" s="381"/>
      <c r="B176" s="381"/>
      <c r="C176" s="4" t="s">
        <v>5</v>
      </c>
      <c r="D176" s="4" t="s">
        <v>6</v>
      </c>
      <c r="E176" s="4" t="s">
        <v>7</v>
      </c>
      <c r="F176" s="173" t="s">
        <v>22</v>
      </c>
      <c r="G176" s="174" t="s">
        <v>5</v>
      </c>
      <c r="H176" s="174" t="s">
        <v>57</v>
      </c>
      <c r="I176" s="174" t="s">
        <v>7</v>
      </c>
      <c r="J176" s="18" t="s">
        <v>22</v>
      </c>
      <c r="K176" s="125" t="s">
        <v>5</v>
      </c>
      <c r="L176" s="125" t="s">
        <v>6</v>
      </c>
      <c r="M176" s="125" t="s">
        <v>7</v>
      </c>
      <c r="N176" s="18" t="s">
        <v>22</v>
      </c>
      <c r="O176" s="6" t="s">
        <v>5</v>
      </c>
      <c r="P176" s="6" t="s">
        <v>6</v>
      </c>
      <c r="Q176" s="6" t="s">
        <v>7</v>
      </c>
      <c r="R176" s="29"/>
      <c r="S176" s="29"/>
      <c r="T176" s="30"/>
      <c r="U176" s="29"/>
    </row>
    <row r="177" spans="1:21" ht="15" hidden="1">
      <c r="A177" s="7" t="s">
        <v>98</v>
      </c>
      <c r="B177" s="8">
        <f aca="true" t="shared" si="76" ref="B177:B192">E152</f>
        <v>110623.66000000003</v>
      </c>
      <c r="C177" s="211">
        <v>12769.82</v>
      </c>
      <c r="D177" s="211">
        <v>15233.19</v>
      </c>
      <c r="E177" s="8">
        <f aca="true" t="shared" si="77" ref="E177:E193">B177+C177-D177</f>
        <v>108160.29000000004</v>
      </c>
      <c r="F177" s="163">
        <f aca="true" t="shared" si="78" ref="F177:F194">I152</f>
        <v>2027.25</v>
      </c>
      <c r="G177" s="163">
        <v>2027.25</v>
      </c>
      <c r="H177" s="174"/>
      <c r="I177" s="163">
        <f aca="true" t="shared" si="79" ref="I177:I194">F177+G177-H177</f>
        <v>4054.5</v>
      </c>
      <c r="J177" s="15">
        <f aca="true" t="shared" si="80" ref="J177:J194">M152</f>
        <v>4271.8</v>
      </c>
      <c r="K177" s="217">
        <v>4271.8</v>
      </c>
      <c r="L177" s="152">
        <v>4271.8</v>
      </c>
      <c r="M177" s="107">
        <f aca="true" t="shared" si="81" ref="M177:M194">J177+K177-L177</f>
        <v>4271.8</v>
      </c>
      <c r="N177" s="15">
        <f aca="true" t="shared" si="82" ref="N177:N194">Q152</f>
        <v>-14.270000000000024</v>
      </c>
      <c r="O177" s="214">
        <v>40.44</v>
      </c>
      <c r="P177" s="214">
        <v>44.03</v>
      </c>
      <c r="Q177" s="9">
        <f aca="true" t="shared" si="83" ref="Q177:Q194">N177+O177-P177</f>
        <v>-17.860000000000028</v>
      </c>
      <c r="R177" s="29"/>
      <c r="S177" s="29"/>
      <c r="T177" s="30"/>
      <c r="U177" s="29"/>
    </row>
    <row r="178" spans="1:21" ht="15" hidden="1">
      <c r="A178" s="7" t="s">
        <v>104</v>
      </c>
      <c r="B178" s="8">
        <f t="shared" si="76"/>
        <v>230354.00999999998</v>
      </c>
      <c r="C178" s="211">
        <v>29755.06</v>
      </c>
      <c r="D178" s="211">
        <v>65797.14</v>
      </c>
      <c r="E178" s="8">
        <f t="shared" si="77"/>
        <v>194311.93</v>
      </c>
      <c r="F178" s="163">
        <f t="shared" si="78"/>
        <v>379.18</v>
      </c>
      <c r="G178" s="163">
        <v>379.18</v>
      </c>
      <c r="H178" s="174"/>
      <c r="I178" s="163">
        <f t="shared" si="79"/>
        <v>758.36</v>
      </c>
      <c r="J178" s="15">
        <f t="shared" si="80"/>
        <v>0</v>
      </c>
      <c r="K178" s="216"/>
      <c r="L178" s="152"/>
      <c r="M178" s="107">
        <f t="shared" si="81"/>
        <v>0</v>
      </c>
      <c r="N178" s="15">
        <f t="shared" si="82"/>
        <v>-152.83000000000004</v>
      </c>
      <c r="O178" s="214">
        <v>617.91</v>
      </c>
      <c r="P178" s="214">
        <v>678.66</v>
      </c>
      <c r="Q178" s="9">
        <f t="shared" si="83"/>
        <v>-213.58000000000004</v>
      </c>
      <c r="R178" s="29"/>
      <c r="S178" s="29"/>
      <c r="T178" s="30"/>
      <c r="U178" s="29"/>
    </row>
    <row r="179" spans="1:21" ht="15" hidden="1">
      <c r="A179" s="7" t="s">
        <v>8</v>
      </c>
      <c r="B179" s="8">
        <f t="shared" si="76"/>
        <v>66718.95000000001</v>
      </c>
      <c r="C179" s="212">
        <v>29749.93</v>
      </c>
      <c r="D179" s="212">
        <v>32084.24</v>
      </c>
      <c r="E179" s="8">
        <f t="shared" si="77"/>
        <v>64384.64</v>
      </c>
      <c r="F179" s="163">
        <f t="shared" si="78"/>
        <v>464.82</v>
      </c>
      <c r="G179" s="163">
        <v>464.82</v>
      </c>
      <c r="H179" s="163"/>
      <c r="I179" s="163">
        <f t="shared" si="79"/>
        <v>929.64</v>
      </c>
      <c r="J179" s="15">
        <f t="shared" si="80"/>
        <v>0</v>
      </c>
      <c r="K179" s="107"/>
      <c r="L179" s="107"/>
      <c r="M179" s="107">
        <f t="shared" si="81"/>
        <v>0</v>
      </c>
      <c r="N179" s="15">
        <f t="shared" si="82"/>
        <v>56.28999999999999</v>
      </c>
      <c r="O179" s="215">
        <v>116.65</v>
      </c>
      <c r="P179" s="215">
        <v>118.08</v>
      </c>
      <c r="Q179" s="9">
        <f t="shared" si="83"/>
        <v>54.86</v>
      </c>
      <c r="R179" s="31"/>
      <c r="S179" s="31"/>
      <c r="T179" s="31"/>
      <c r="U179" s="31"/>
    </row>
    <row r="180" spans="1:21" ht="15" hidden="1">
      <c r="A180" s="7" t="s">
        <v>99</v>
      </c>
      <c r="B180" s="8">
        <f t="shared" si="76"/>
        <v>471145.3200000001</v>
      </c>
      <c r="C180" s="212">
        <v>71645.4</v>
      </c>
      <c r="D180" s="212">
        <v>99585.23</v>
      </c>
      <c r="E180" s="8">
        <f t="shared" si="77"/>
        <v>443205.4900000001</v>
      </c>
      <c r="F180" s="163">
        <f t="shared" si="78"/>
        <v>2105.689999999999</v>
      </c>
      <c r="G180" s="163">
        <v>2105.69</v>
      </c>
      <c r="H180" s="163"/>
      <c r="I180" s="163">
        <f t="shared" si="79"/>
        <v>4211.379999999999</v>
      </c>
      <c r="J180" s="15">
        <f t="shared" si="80"/>
        <v>30532.39</v>
      </c>
      <c r="K180" s="107">
        <v>1653.07</v>
      </c>
      <c r="L180" s="107">
        <v>16653.07</v>
      </c>
      <c r="M180" s="107">
        <f t="shared" si="81"/>
        <v>15532.39</v>
      </c>
      <c r="N180" s="15">
        <f t="shared" si="82"/>
        <v>395.31999999999994</v>
      </c>
      <c r="O180" s="215">
        <v>776.93</v>
      </c>
      <c r="P180" s="215">
        <v>880.53</v>
      </c>
      <c r="Q180" s="9">
        <f t="shared" si="83"/>
        <v>291.72</v>
      </c>
      <c r="R180" s="31"/>
      <c r="S180" s="31"/>
      <c r="T180" s="31"/>
      <c r="U180" s="31"/>
    </row>
    <row r="181" spans="1:21" ht="15" hidden="1">
      <c r="A181" s="7" t="s">
        <v>9</v>
      </c>
      <c r="B181" s="8">
        <f t="shared" si="76"/>
        <v>58919.140000000014</v>
      </c>
      <c r="C181" s="212">
        <v>17130.13</v>
      </c>
      <c r="D181" s="212">
        <v>16129.17</v>
      </c>
      <c r="E181" s="8">
        <f t="shared" si="77"/>
        <v>59920.10000000002</v>
      </c>
      <c r="F181" s="163">
        <f t="shared" si="78"/>
        <v>2684.979999999999</v>
      </c>
      <c r="G181" s="163">
        <v>2386.06</v>
      </c>
      <c r="H181" s="163"/>
      <c r="I181" s="163">
        <f t="shared" si="79"/>
        <v>5071.039999999999</v>
      </c>
      <c r="J181" s="15">
        <f t="shared" si="80"/>
        <v>0</v>
      </c>
      <c r="K181" s="107"/>
      <c r="L181" s="107"/>
      <c r="M181" s="107">
        <f t="shared" si="81"/>
        <v>0</v>
      </c>
      <c r="N181" s="15">
        <f t="shared" si="82"/>
        <v>129.43000000000006</v>
      </c>
      <c r="O181" s="215">
        <v>100.6</v>
      </c>
      <c r="P181" s="215">
        <v>88.15</v>
      </c>
      <c r="Q181" s="9">
        <f t="shared" si="83"/>
        <v>141.88000000000005</v>
      </c>
      <c r="R181" s="31"/>
      <c r="S181" s="31"/>
      <c r="T181" s="31"/>
      <c r="U181" s="31"/>
    </row>
    <row r="182" spans="1:21" ht="15" hidden="1">
      <c r="A182" s="7" t="s">
        <v>10</v>
      </c>
      <c r="B182" s="8">
        <f t="shared" si="76"/>
        <v>14942.390000000007</v>
      </c>
      <c r="C182" s="212">
        <v>7798.33</v>
      </c>
      <c r="D182" s="212">
        <v>7670.54</v>
      </c>
      <c r="E182" s="8">
        <f t="shared" si="77"/>
        <v>15070.180000000008</v>
      </c>
      <c r="F182" s="163">
        <f t="shared" si="78"/>
        <v>0</v>
      </c>
      <c r="G182" s="163"/>
      <c r="H182" s="163"/>
      <c r="I182" s="163">
        <f t="shared" si="79"/>
        <v>0</v>
      </c>
      <c r="J182" s="15">
        <f t="shared" si="80"/>
        <v>0</v>
      </c>
      <c r="K182" s="107"/>
      <c r="L182" s="107"/>
      <c r="M182" s="107">
        <f t="shared" si="81"/>
        <v>0</v>
      </c>
      <c r="N182" s="15">
        <f t="shared" si="82"/>
        <v>-1.5799999999999947</v>
      </c>
      <c r="O182" s="215">
        <v>68.27</v>
      </c>
      <c r="P182" s="215">
        <v>68.27</v>
      </c>
      <c r="Q182" s="9">
        <f t="shared" si="83"/>
        <v>-1.5799999999999983</v>
      </c>
      <c r="R182" s="31"/>
      <c r="S182" s="31"/>
      <c r="T182" s="31"/>
      <c r="U182" s="31"/>
    </row>
    <row r="183" spans="1:21" ht="15" hidden="1">
      <c r="A183" s="7" t="s">
        <v>11</v>
      </c>
      <c r="B183" s="8">
        <f t="shared" si="76"/>
        <v>17165.98999999999</v>
      </c>
      <c r="C183" s="212">
        <v>7768.21</v>
      </c>
      <c r="D183" s="212">
        <v>12173.06</v>
      </c>
      <c r="E183" s="8">
        <f t="shared" si="77"/>
        <v>12761.13999999999</v>
      </c>
      <c r="F183" s="163">
        <f t="shared" si="78"/>
        <v>0</v>
      </c>
      <c r="G183" s="163"/>
      <c r="H183" s="163"/>
      <c r="I183" s="163">
        <f t="shared" si="79"/>
        <v>0</v>
      </c>
      <c r="J183" s="15">
        <f t="shared" si="80"/>
        <v>0</v>
      </c>
      <c r="K183" s="107"/>
      <c r="L183" s="107"/>
      <c r="M183" s="107">
        <f t="shared" si="81"/>
        <v>0</v>
      </c>
      <c r="N183" s="15">
        <f t="shared" si="82"/>
        <v>30.499999999999996</v>
      </c>
      <c r="O183" s="215">
        <v>70.79</v>
      </c>
      <c r="P183" s="215">
        <v>43.3</v>
      </c>
      <c r="Q183" s="9">
        <f t="shared" si="83"/>
        <v>57.99000000000001</v>
      </c>
      <c r="R183" s="31"/>
      <c r="S183" s="31"/>
      <c r="T183" s="31"/>
      <c r="U183" s="31"/>
    </row>
    <row r="184" spans="1:21" ht="15" hidden="1">
      <c r="A184" s="7" t="s">
        <v>12</v>
      </c>
      <c r="B184" s="8">
        <f t="shared" si="76"/>
        <v>67371.37000000004</v>
      </c>
      <c r="C184" s="212">
        <v>44779.76</v>
      </c>
      <c r="D184" s="212">
        <v>43721.3</v>
      </c>
      <c r="E184" s="8">
        <f t="shared" si="77"/>
        <v>68429.83000000003</v>
      </c>
      <c r="F184" s="163">
        <f t="shared" si="78"/>
        <v>517.28</v>
      </c>
      <c r="G184" s="163">
        <v>517.28</v>
      </c>
      <c r="H184" s="163"/>
      <c r="I184" s="163">
        <f t="shared" si="79"/>
        <v>1034.56</v>
      </c>
      <c r="J184" s="15">
        <f t="shared" si="80"/>
        <v>3052.8</v>
      </c>
      <c r="K184" s="107">
        <v>1526.4</v>
      </c>
      <c r="L184" s="107"/>
      <c r="M184" s="107">
        <f t="shared" si="81"/>
        <v>4579.200000000001</v>
      </c>
      <c r="N184" s="15">
        <f t="shared" si="82"/>
        <v>87.63999999999999</v>
      </c>
      <c r="O184" s="215">
        <v>36.87</v>
      </c>
      <c r="P184" s="215">
        <v>41.01</v>
      </c>
      <c r="Q184" s="9">
        <f t="shared" si="83"/>
        <v>83.5</v>
      </c>
      <c r="R184" s="31"/>
      <c r="S184" s="31"/>
      <c r="T184" s="31"/>
      <c r="U184" s="31"/>
    </row>
    <row r="185" spans="1:21" ht="15" hidden="1">
      <c r="A185" s="7" t="s">
        <v>13</v>
      </c>
      <c r="B185" s="8">
        <f t="shared" si="76"/>
        <v>59264.09999999999</v>
      </c>
      <c r="C185" s="212">
        <v>26263.09</v>
      </c>
      <c r="D185" s="212">
        <v>26428.18</v>
      </c>
      <c r="E185" s="8">
        <f t="shared" si="77"/>
        <v>59099.00999999999</v>
      </c>
      <c r="F185" s="163">
        <f t="shared" si="78"/>
        <v>174.37</v>
      </c>
      <c r="G185" s="163">
        <v>174.37</v>
      </c>
      <c r="H185" s="163"/>
      <c r="I185" s="163">
        <f t="shared" si="79"/>
        <v>348.74</v>
      </c>
      <c r="J185" s="15">
        <f t="shared" si="80"/>
        <v>1935.03</v>
      </c>
      <c r="K185" s="107">
        <v>645.01</v>
      </c>
      <c r="L185" s="107"/>
      <c r="M185" s="107">
        <f t="shared" si="81"/>
        <v>2580.04</v>
      </c>
      <c r="N185" s="15">
        <f t="shared" si="82"/>
        <v>29.10000000000002</v>
      </c>
      <c r="O185" s="215">
        <v>338.04</v>
      </c>
      <c r="P185" s="215">
        <v>36.15</v>
      </c>
      <c r="Q185" s="9">
        <f t="shared" si="83"/>
        <v>330.99000000000007</v>
      </c>
      <c r="R185" s="31"/>
      <c r="S185" s="31"/>
      <c r="T185" s="31"/>
      <c r="U185" s="31"/>
    </row>
    <row r="186" spans="1:21" ht="15" hidden="1">
      <c r="A186" s="7" t="s">
        <v>14</v>
      </c>
      <c r="B186" s="8">
        <f t="shared" si="76"/>
        <v>46749.380000000005</v>
      </c>
      <c r="C186" s="212">
        <v>32103.69</v>
      </c>
      <c r="D186" s="212">
        <v>34658.28</v>
      </c>
      <c r="E186" s="8">
        <f t="shared" si="77"/>
        <v>44194.79000000001</v>
      </c>
      <c r="F186" s="163">
        <f t="shared" si="78"/>
        <v>493.96</v>
      </c>
      <c r="G186" s="163">
        <v>493.96</v>
      </c>
      <c r="H186" s="163"/>
      <c r="I186" s="163">
        <f t="shared" si="79"/>
        <v>987.92</v>
      </c>
      <c r="J186" s="15">
        <f t="shared" si="80"/>
        <v>3837.199999999999</v>
      </c>
      <c r="K186" s="107">
        <v>2054.81</v>
      </c>
      <c r="L186" s="107">
        <v>2116.29</v>
      </c>
      <c r="M186" s="107">
        <f t="shared" si="81"/>
        <v>3775.7199999999984</v>
      </c>
      <c r="N186" s="15">
        <f t="shared" si="82"/>
        <v>-439.7099999999999</v>
      </c>
      <c r="O186" s="215">
        <v>65.46</v>
      </c>
      <c r="P186" s="215">
        <v>63.15</v>
      </c>
      <c r="Q186" s="9">
        <f t="shared" si="83"/>
        <v>-437.3999999999999</v>
      </c>
      <c r="R186" s="31"/>
      <c r="S186" s="31"/>
      <c r="T186" s="31"/>
      <c r="U186" s="31"/>
    </row>
    <row r="187" spans="1:21" ht="15" hidden="1">
      <c r="A187" s="7" t="s">
        <v>144</v>
      </c>
      <c r="B187" s="8">
        <f t="shared" si="76"/>
        <v>88896.13000000002</v>
      </c>
      <c r="C187" s="212">
        <v>14758.91</v>
      </c>
      <c r="D187" s="212">
        <v>24260.34</v>
      </c>
      <c r="E187" s="8">
        <f t="shared" si="77"/>
        <v>79394.70000000003</v>
      </c>
      <c r="F187" s="163">
        <f t="shared" si="78"/>
        <v>185.5</v>
      </c>
      <c r="G187" s="163">
        <v>185.5</v>
      </c>
      <c r="H187" s="163"/>
      <c r="I187" s="163">
        <f t="shared" si="79"/>
        <v>371</v>
      </c>
      <c r="J187" s="15">
        <f t="shared" si="80"/>
        <v>17285.02</v>
      </c>
      <c r="K187" s="107">
        <v>372.59</v>
      </c>
      <c r="L187" s="107"/>
      <c r="M187" s="107">
        <f t="shared" si="81"/>
        <v>17657.61</v>
      </c>
      <c r="N187" s="15">
        <f t="shared" si="82"/>
        <v>-98.37</v>
      </c>
      <c r="O187" s="215">
        <v>152.33</v>
      </c>
      <c r="P187" s="215">
        <v>124.36</v>
      </c>
      <c r="Q187" s="9">
        <f t="shared" si="83"/>
        <v>-70.39999999999999</v>
      </c>
      <c r="R187" s="31"/>
      <c r="S187" s="31"/>
      <c r="T187" s="31"/>
      <c r="U187" s="31"/>
    </row>
    <row r="188" spans="1:21" ht="15" hidden="1">
      <c r="A188" s="7" t="s">
        <v>15</v>
      </c>
      <c r="B188" s="8">
        <f t="shared" si="76"/>
        <v>109848.02000000008</v>
      </c>
      <c r="C188" s="212">
        <v>34698.51</v>
      </c>
      <c r="D188" s="212">
        <v>37180.95</v>
      </c>
      <c r="E188" s="8">
        <f t="shared" si="77"/>
        <v>107365.58000000009</v>
      </c>
      <c r="F188" s="163">
        <f t="shared" si="78"/>
        <v>0</v>
      </c>
      <c r="G188" s="163"/>
      <c r="H188" s="163"/>
      <c r="I188" s="163">
        <f t="shared" si="79"/>
        <v>0</v>
      </c>
      <c r="J188" s="15">
        <f t="shared" si="80"/>
        <v>37143.81</v>
      </c>
      <c r="K188" s="107">
        <v>354.57</v>
      </c>
      <c r="L188" s="107">
        <v>354.57</v>
      </c>
      <c r="M188" s="107">
        <f t="shared" si="81"/>
        <v>37143.81</v>
      </c>
      <c r="N188" s="15">
        <f t="shared" si="82"/>
        <v>547.6100000000001</v>
      </c>
      <c r="O188" s="215">
        <v>234.09</v>
      </c>
      <c r="P188" s="215">
        <v>254.02</v>
      </c>
      <c r="Q188" s="9">
        <f t="shared" si="83"/>
        <v>527.6800000000002</v>
      </c>
      <c r="R188" s="31"/>
      <c r="S188" s="31"/>
      <c r="T188" s="31"/>
      <c r="U188" s="31"/>
    </row>
    <row r="189" spans="1:21" ht="15" hidden="1">
      <c r="A189" s="7" t="s">
        <v>16</v>
      </c>
      <c r="B189" s="8">
        <f t="shared" si="76"/>
        <v>44229.71999999999</v>
      </c>
      <c r="C189" s="212">
        <v>28233.1</v>
      </c>
      <c r="D189" s="212">
        <v>27068.59</v>
      </c>
      <c r="E189" s="8">
        <f t="shared" si="77"/>
        <v>45394.22999999998</v>
      </c>
      <c r="F189" s="163">
        <f t="shared" si="78"/>
        <v>0</v>
      </c>
      <c r="G189" s="163"/>
      <c r="H189" s="163"/>
      <c r="I189" s="163">
        <f t="shared" si="79"/>
        <v>0</v>
      </c>
      <c r="J189" s="15">
        <f t="shared" si="80"/>
        <v>872.9100000000003</v>
      </c>
      <c r="K189" s="107">
        <v>290.97</v>
      </c>
      <c r="L189" s="107">
        <v>290.97</v>
      </c>
      <c r="M189" s="107">
        <f t="shared" si="81"/>
        <v>872.9100000000003</v>
      </c>
      <c r="N189" s="15">
        <f t="shared" si="82"/>
        <v>12.61</v>
      </c>
      <c r="O189" s="215">
        <v>11.23</v>
      </c>
      <c r="P189" s="215">
        <v>11.23</v>
      </c>
      <c r="Q189" s="9">
        <f t="shared" si="83"/>
        <v>12.61</v>
      </c>
      <c r="R189" s="31"/>
      <c r="S189" s="31"/>
      <c r="T189" s="31"/>
      <c r="U189" s="31"/>
    </row>
    <row r="190" spans="1:21" ht="15" hidden="1">
      <c r="A190" s="7" t="s">
        <v>17</v>
      </c>
      <c r="B190" s="8">
        <f t="shared" si="76"/>
        <v>34990.5</v>
      </c>
      <c r="C190" s="212">
        <v>36749.14</v>
      </c>
      <c r="D190" s="212">
        <v>34950.27</v>
      </c>
      <c r="E190" s="8">
        <f t="shared" si="77"/>
        <v>36789.37</v>
      </c>
      <c r="F190" s="163">
        <f t="shared" si="78"/>
        <v>368.35</v>
      </c>
      <c r="G190" s="163">
        <v>368.35</v>
      </c>
      <c r="H190" s="163"/>
      <c r="I190" s="163">
        <f t="shared" si="79"/>
        <v>736.7</v>
      </c>
      <c r="J190" s="15">
        <f t="shared" si="80"/>
        <v>619.57</v>
      </c>
      <c r="K190" s="107">
        <v>619.57</v>
      </c>
      <c r="L190" s="107">
        <v>619.57</v>
      </c>
      <c r="M190" s="107">
        <f t="shared" si="81"/>
        <v>619.57</v>
      </c>
      <c r="N190" s="15">
        <f t="shared" si="82"/>
        <v>26.860000000000003</v>
      </c>
      <c r="O190" s="215">
        <v>37.38</v>
      </c>
      <c r="P190" s="215">
        <v>31.97</v>
      </c>
      <c r="Q190" s="9">
        <f t="shared" si="83"/>
        <v>32.27000000000001</v>
      </c>
      <c r="R190" s="31"/>
      <c r="S190" s="31"/>
      <c r="T190" s="31"/>
      <c r="U190" s="31"/>
    </row>
    <row r="191" spans="1:21" ht="15" hidden="1">
      <c r="A191" s="7" t="s">
        <v>18</v>
      </c>
      <c r="B191" s="8">
        <f t="shared" si="76"/>
        <v>138692.89000000004</v>
      </c>
      <c r="C191" s="212">
        <v>77675.86</v>
      </c>
      <c r="D191" s="212">
        <v>79292.15</v>
      </c>
      <c r="E191" s="8">
        <f t="shared" si="77"/>
        <v>137076.60000000006</v>
      </c>
      <c r="F191" s="163">
        <f t="shared" si="78"/>
        <v>868.67</v>
      </c>
      <c r="G191" s="163">
        <v>868.67</v>
      </c>
      <c r="H191" s="163"/>
      <c r="I191" s="163">
        <f t="shared" si="79"/>
        <v>1737.34</v>
      </c>
      <c r="J191" s="15">
        <f t="shared" si="80"/>
        <v>2900.16</v>
      </c>
      <c r="K191" s="107">
        <v>2216.46</v>
      </c>
      <c r="L191" s="107">
        <v>1532.76</v>
      </c>
      <c r="M191" s="107">
        <f t="shared" si="81"/>
        <v>3583.8599999999997</v>
      </c>
      <c r="N191" s="15">
        <f t="shared" si="82"/>
        <v>115.51999999999998</v>
      </c>
      <c r="O191" s="215">
        <v>69.06</v>
      </c>
      <c r="P191" s="215">
        <v>52.7</v>
      </c>
      <c r="Q191" s="9">
        <f t="shared" si="83"/>
        <v>131.88</v>
      </c>
      <c r="R191" s="31"/>
      <c r="S191" s="31"/>
      <c r="T191" s="31"/>
      <c r="U191" s="31"/>
    </row>
    <row r="192" spans="1:21" ht="15" hidden="1">
      <c r="A192" s="7" t="s">
        <v>143</v>
      </c>
      <c r="B192" s="8">
        <f t="shared" si="76"/>
        <v>120737.50000000004</v>
      </c>
      <c r="C192" s="212">
        <v>33249.55</v>
      </c>
      <c r="D192" s="212">
        <v>47252.61</v>
      </c>
      <c r="E192" s="8">
        <f t="shared" si="77"/>
        <v>106734.44000000005</v>
      </c>
      <c r="F192" s="163">
        <f t="shared" si="78"/>
        <v>621.69</v>
      </c>
      <c r="G192" s="163">
        <v>621.69</v>
      </c>
      <c r="H192" s="163"/>
      <c r="I192" s="163">
        <f t="shared" si="79"/>
        <v>1243.38</v>
      </c>
      <c r="J192" s="15">
        <f t="shared" si="80"/>
        <v>0</v>
      </c>
      <c r="K192" s="107"/>
      <c r="L192" s="107"/>
      <c r="M192" s="107">
        <f t="shared" si="81"/>
        <v>0</v>
      </c>
      <c r="N192" s="15">
        <f t="shared" si="82"/>
        <v>-45.53999999999999</v>
      </c>
      <c r="O192" s="215">
        <v>275.26</v>
      </c>
      <c r="P192" s="215">
        <v>390.01</v>
      </c>
      <c r="Q192" s="9">
        <f t="shared" si="83"/>
        <v>-160.29</v>
      </c>
      <c r="R192" s="31"/>
      <c r="S192" s="31"/>
      <c r="T192" s="31"/>
      <c r="U192" s="31"/>
    </row>
    <row r="193" spans="1:21" ht="15" hidden="1">
      <c r="A193" s="7" t="s">
        <v>100</v>
      </c>
      <c r="B193" s="8">
        <f>E168</f>
        <v>247772.96999999988</v>
      </c>
      <c r="C193" s="212">
        <v>71498.6</v>
      </c>
      <c r="D193" s="212">
        <v>93460.1</v>
      </c>
      <c r="E193" s="8">
        <f t="shared" si="77"/>
        <v>225811.46999999988</v>
      </c>
      <c r="F193" s="163">
        <f t="shared" si="78"/>
        <v>995.8699999999998</v>
      </c>
      <c r="G193" s="163">
        <v>995.87</v>
      </c>
      <c r="H193" s="163"/>
      <c r="I193" s="163">
        <f t="shared" si="79"/>
        <v>1991.7399999999998</v>
      </c>
      <c r="J193" s="15">
        <f t="shared" si="80"/>
        <v>20029.170000000013</v>
      </c>
      <c r="K193" s="107">
        <v>3198.02</v>
      </c>
      <c r="L193" s="107">
        <v>2748.58</v>
      </c>
      <c r="M193" s="107">
        <f t="shared" si="81"/>
        <v>20478.610000000015</v>
      </c>
      <c r="N193" s="15">
        <f t="shared" si="82"/>
        <v>-67.92999999999984</v>
      </c>
      <c r="O193" s="215">
        <v>699.76</v>
      </c>
      <c r="P193" s="215">
        <v>614.34</v>
      </c>
      <c r="Q193" s="9">
        <f t="shared" si="83"/>
        <v>17.490000000000123</v>
      </c>
      <c r="R193" s="31"/>
      <c r="S193" s="31"/>
      <c r="T193" s="31"/>
      <c r="U193" s="31"/>
    </row>
    <row r="194" spans="1:21" ht="15" hidden="1">
      <c r="A194" s="7" t="s">
        <v>19</v>
      </c>
      <c r="B194" s="8">
        <f>E169</f>
        <v>76481.81000000001</v>
      </c>
      <c r="C194" s="212">
        <v>54199.39</v>
      </c>
      <c r="D194" s="212">
        <v>55435.09</v>
      </c>
      <c r="E194" s="8">
        <f>B194+C194-D194</f>
        <v>75246.11000000002</v>
      </c>
      <c r="F194" s="163">
        <f t="shared" si="78"/>
        <v>758.96</v>
      </c>
      <c r="G194" s="163">
        <v>758.96</v>
      </c>
      <c r="H194" s="163"/>
      <c r="I194" s="163">
        <f t="shared" si="79"/>
        <v>1517.92</v>
      </c>
      <c r="J194" s="15">
        <f t="shared" si="80"/>
        <v>303.16</v>
      </c>
      <c r="K194" s="107">
        <v>675.75</v>
      </c>
      <c r="L194" s="107">
        <v>1585.23</v>
      </c>
      <c r="M194" s="107">
        <f t="shared" si="81"/>
        <v>-606.3199999999999</v>
      </c>
      <c r="N194" s="15">
        <f t="shared" si="82"/>
        <v>113.03999999999998</v>
      </c>
      <c r="O194" s="215">
        <v>97.47</v>
      </c>
      <c r="P194" s="215">
        <v>148.68</v>
      </c>
      <c r="Q194" s="9">
        <f t="shared" si="83"/>
        <v>61.829999999999984</v>
      </c>
      <c r="R194" s="31"/>
      <c r="S194" s="31"/>
      <c r="T194" s="31"/>
      <c r="U194" s="31"/>
    </row>
    <row r="195" spans="1:21" ht="15" hidden="1">
      <c r="A195" s="7" t="s">
        <v>20</v>
      </c>
      <c r="B195" s="8">
        <f>E170</f>
        <v>54593.060000000034</v>
      </c>
      <c r="C195" s="212">
        <v>33909.41</v>
      </c>
      <c r="D195" s="212">
        <v>32290.87</v>
      </c>
      <c r="E195" s="8">
        <f>B195+C195-D195</f>
        <v>56211.600000000035</v>
      </c>
      <c r="F195" s="163">
        <f>I170</f>
        <v>360.93</v>
      </c>
      <c r="G195" s="163">
        <v>360.93</v>
      </c>
      <c r="H195" s="163"/>
      <c r="I195" s="163">
        <f>F195+G195-H195</f>
        <v>721.86</v>
      </c>
      <c r="J195" s="15">
        <f>M170</f>
        <v>689</v>
      </c>
      <c r="K195" s="107">
        <v>689</v>
      </c>
      <c r="L195" s="107">
        <v>689</v>
      </c>
      <c r="M195" s="107">
        <f>J195+K195-L195</f>
        <v>689</v>
      </c>
      <c r="N195" s="15">
        <f>Q170</f>
        <v>49.959999999999994</v>
      </c>
      <c r="O195" s="215">
        <v>35.82</v>
      </c>
      <c r="P195" s="215">
        <v>34.98</v>
      </c>
      <c r="Q195" s="9">
        <f>N195+O195-P195</f>
        <v>50.800000000000004</v>
      </c>
      <c r="R195" s="31"/>
      <c r="S195" s="31"/>
      <c r="T195" s="31"/>
      <c r="U195" s="31"/>
    </row>
    <row r="196" spans="1:21" ht="15" hidden="1">
      <c r="A196" s="10" t="s">
        <v>21</v>
      </c>
      <c r="B196" s="11">
        <f>SUM(B177:B195)</f>
        <v>2059496.9100000004</v>
      </c>
      <c r="C196" s="213">
        <f>SUM(C177:C195)</f>
        <v>664735.89</v>
      </c>
      <c r="D196" s="213">
        <f aca="true" t="shared" si="84" ref="D196:Q196">SUM(D177:D195)</f>
        <v>784671.2999999999</v>
      </c>
      <c r="E196" s="11">
        <f t="shared" si="84"/>
        <v>1939561.5000000005</v>
      </c>
      <c r="F196" s="11">
        <f t="shared" si="84"/>
        <v>13007.499999999996</v>
      </c>
      <c r="G196" s="11">
        <f t="shared" si="84"/>
        <v>12708.580000000002</v>
      </c>
      <c r="H196" s="11"/>
      <c r="I196" s="11">
        <f t="shared" si="84"/>
        <v>25716.079999999994</v>
      </c>
      <c r="J196" s="11">
        <f t="shared" si="84"/>
        <v>123472.02000000003</v>
      </c>
      <c r="K196" s="11">
        <f t="shared" si="84"/>
        <v>18568.02</v>
      </c>
      <c r="L196" s="11">
        <f t="shared" si="84"/>
        <v>30861.84</v>
      </c>
      <c r="M196" s="11">
        <f t="shared" si="84"/>
        <v>111178.20000000001</v>
      </c>
      <c r="N196" s="11">
        <f t="shared" si="84"/>
        <v>773.6500000000004</v>
      </c>
      <c r="O196" s="213">
        <f t="shared" si="84"/>
        <v>3844.3599999999997</v>
      </c>
      <c r="P196" s="213">
        <f t="shared" si="84"/>
        <v>3723.62</v>
      </c>
      <c r="Q196" s="11">
        <f t="shared" si="84"/>
        <v>894.3900000000006</v>
      </c>
      <c r="R196" s="31"/>
      <c r="S196" s="31"/>
      <c r="T196" s="31"/>
      <c r="U196" s="31"/>
    </row>
    <row r="197" ht="15" hidden="1">
      <c r="R197" s="3"/>
    </row>
    <row r="198" ht="15" hidden="1"/>
    <row r="199" spans="2:17" ht="15" hidden="1">
      <c r="B199" s="12" t="s">
        <v>185</v>
      </c>
      <c r="C199" s="12"/>
      <c r="D199" s="12"/>
      <c r="E199" s="13"/>
      <c r="F199" s="13"/>
      <c r="G199" s="12"/>
      <c r="H199" s="13"/>
      <c r="I199" s="13"/>
      <c r="J199" s="17"/>
      <c r="K199" s="13"/>
      <c r="N199" s="3"/>
      <c r="Q199" t="s">
        <v>52</v>
      </c>
    </row>
    <row r="200" spans="1:21" ht="15" hidden="1">
      <c r="A200" s="380" t="s">
        <v>1</v>
      </c>
      <c r="B200" s="380" t="s">
        <v>22</v>
      </c>
      <c r="C200" s="382" t="s">
        <v>2</v>
      </c>
      <c r="D200" s="383"/>
      <c r="E200" s="384"/>
      <c r="F200" s="172"/>
      <c r="G200" s="385" t="s">
        <v>3</v>
      </c>
      <c r="H200" s="386"/>
      <c r="I200" s="387"/>
      <c r="J200" s="16"/>
      <c r="K200" s="388" t="s">
        <v>4</v>
      </c>
      <c r="L200" s="388"/>
      <c r="M200" s="388"/>
      <c r="N200" s="19"/>
      <c r="O200" s="389" t="s">
        <v>23</v>
      </c>
      <c r="P200" s="389"/>
      <c r="Q200" s="404"/>
      <c r="R200" s="29"/>
      <c r="S200" s="32"/>
      <c r="T200" s="32"/>
      <c r="U200" s="32"/>
    </row>
    <row r="201" spans="1:21" ht="25.5" hidden="1">
      <c r="A201" s="381"/>
      <c r="B201" s="381"/>
      <c r="C201" s="4" t="s">
        <v>5</v>
      </c>
      <c r="D201" s="4" t="s">
        <v>6</v>
      </c>
      <c r="E201" s="4" t="s">
        <v>7</v>
      </c>
      <c r="F201" s="173" t="s">
        <v>22</v>
      </c>
      <c r="G201" s="174" t="s">
        <v>5</v>
      </c>
      <c r="H201" s="174" t="s">
        <v>29</v>
      </c>
      <c r="I201" s="174" t="s">
        <v>7</v>
      </c>
      <c r="J201" s="18" t="s">
        <v>22</v>
      </c>
      <c r="K201" s="128" t="s">
        <v>5</v>
      </c>
      <c r="L201" s="128" t="s">
        <v>6</v>
      </c>
      <c r="M201" s="128" t="s">
        <v>7</v>
      </c>
      <c r="N201" s="18" t="s">
        <v>22</v>
      </c>
      <c r="O201" s="6" t="s">
        <v>5</v>
      </c>
      <c r="P201" s="6" t="s">
        <v>6</v>
      </c>
      <c r="Q201" s="6" t="s">
        <v>7</v>
      </c>
      <c r="R201" s="29"/>
      <c r="S201" s="29"/>
      <c r="T201" s="30"/>
      <c r="U201" s="29"/>
    </row>
    <row r="202" spans="1:21" ht="15" hidden="1">
      <c r="A202" s="7" t="s">
        <v>98</v>
      </c>
      <c r="B202" s="8">
        <f aca="true" t="shared" si="85" ref="B202:B218">E177</f>
        <v>108160.29000000004</v>
      </c>
      <c r="C202" s="4">
        <v>12769.82</v>
      </c>
      <c r="D202" s="4">
        <v>10731.1</v>
      </c>
      <c r="E202" s="8">
        <f aca="true" t="shared" si="86" ref="E202:E218">B202+C202-D202</f>
        <v>110199.01000000004</v>
      </c>
      <c r="F202" s="163">
        <f aca="true" t="shared" si="87" ref="F202:F219">I177</f>
        <v>4054.5</v>
      </c>
      <c r="G202" s="163">
        <v>2027.25</v>
      </c>
      <c r="H202" s="174"/>
      <c r="I202" s="163">
        <f aca="true" t="shared" si="88" ref="I202:I219">F202+G202-H202</f>
        <v>6081.75</v>
      </c>
      <c r="J202" s="15">
        <f aca="true" t="shared" si="89" ref="J202:J219">M177</f>
        <v>4271.8</v>
      </c>
      <c r="K202" s="217">
        <v>4271.8</v>
      </c>
      <c r="L202" s="152">
        <v>4271.8</v>
      </c>
      <c r="M202" s="107">
        <f aca="true" t="shared" si="90" ref="M202:M219">J202+K202-L202</f>
        <v>4271.8</v>
      </c>
      <c r="N202" s="15">
        <f aca="true" t="shared" si="91" ref="N202:N219">Q177</f>
        <v>-17.860000000000028</v>
      </c>
      <c r="O202" s="6">
        <v>22.57</v>
      </c>
      <c r="P202" s="6">
        <v>20.33</v>
      </c>
      <c r="Q202" s="9">
        <f aca="true" t="shared" si="92" ref="Q202:Q219">N202+O202-P202</f>
        <v>-15.620000000000026</v>
      </c>
      <c r="R202" s="29"/>
      <c r="S202" s="29"/>
      <c r="T202" s="30"/>
      <c r="U202" s="29"/>
    </row>
    <row r="203" spans="1:21" ht="15" hidden="1">
      <c r="A203" s="7" t="s">
        <v>104</v>
      </c>
      <c r="B203" s="8">
        <f t="shared" si="85"/>
        <v>194311.93</v>
      </c>
      <c r="C203" s="4">
        <v>29755.06</v>
      </c>
      <c r="D203" s="4">
        <v>71158.28</v>
      </c>
      <c r="E203" s="8">
        <f t="shared" si="86"/>
        <v>152908.71</v>
      </c>
      <c r="F203" s="163">
        <f t="shared" si="87"/>
        <v>758.36</v>
      </c>
      <c r="G203" s="163">
        <v>379.18</v>
      </c>
      <c r="H203" s="174"/>
      <c r="I203" s="163">
        <f t="shared" si="88"/>
        <v>1137.54</v>
      </c>
      <c r="J203" s="15">
        <f t="shared" si="89"/>
        <v>0</v>
      </c>
      <c r="K203" s="254"/>
      <c r="L203" s="152"/>
      <c r="M203" s="107">
        <f t="shared" si="90"/>
        <v>0</v>
      </c>
      <c r="N203" s="15">
        <f t="shared" si="91"/>
        <v>-213.58000000000004</v>
      </c>
      <c r="O203" s="6">
        <v>922.71</v>
      </c>
      <c r="P203" s="6">
        <v>603.01</v>
      </c>
      <c r="Q203" s="9">
        <f t="shared" si="92"/>
        <v>106.12</v>
      </c>
      <c r="R203" s="29"/>
      <c r="S203" s="29"/>
      <c r="T203" s="30"/>
      <c r="U203" s="29"/>
    </row>
    <row r="204" spans="1:21" ht="14.25" customHeight="1" hidden="1">
      <c r="A204" s="7" t="s">
        <v>8</v>
      </c>
      <c r="B204" s="8">
        <f t="shared" si="85"/>
        <v>64384.64</v>
      </c>
      <c r="C204" s="8">
        <v>29749.93</v>
      </c>
      <c r="D204" s="8">
        <v>28271.63</v>
      </c>
      <c r="E204" s="8">
        <f t="shared" si="86"/>
        <v>65862.94</v>
      </c>
      <c r="F204" s="163">
        <f t="shared" si="87"/>
        <v>929.64</v>
      </c>
      <c r="G204" s="163">
        <v>464.82</v>
      </c>
      <c r="H204" s="163"/>
      <c r="I204" s="163">
        <f t="shared" si="88"/>
        <v>1394.46</v>
      </c>
      <c r="J204" s="15">
        <f t="shared" si="89"/>
        <v>0</v>
      </c>
      <c r="K204" s="107"/>
      <c r="L204" s="107"/>
      <c r="M204" s="107">
        <f t="shared" si="90"/>
        <v>0</v>
      </c>
      <c r="N204" s="15">
        <f t="shared" si="91"/>
        <v>54.86</v>
      </c>
      <c r="O204" s="9">
        <v>27.63</v>
      </c>
      <c r="P204" s="9">
        <v>39.01</v>
      </c>
      <c r="Q204" s="9">
        <f t="shared" si="92"/>
        <v>43.48</v>
      </c>
      <c r="R204" s="31"/>
      <c r="S204" s="31"/>
      <c r="T204" s="31"/>
      <c r="U204" s="31"/>
    </row>
    <row r="205" spans="1:21" ht="14.25" customHeight="1" hidden="1">
      <c r="A205" s="7" t="s">
        <v>99</v>
      </c>
      <c r="B205" s="8">
        <f t="shared" si="85"/>
        <v>443205.4900000001</v>
      </c>
      <c r="C205" s="8">
        <v>71645.4</v>
      </c>
      <c r="D205" s="8">
        <v>112792.11</v>
      </c>
      <c r="E205" s="8">
        <f t="shared" si="86"/>
        <v>402058.78000000014</v>
      </c>
      <c r="F205" s="163">
        <f t="shared" si="87"/>
        <v>4211.379999999999</v>
      </c>
      <c r="G205" s="163">
        <v>2105.69</v>
      </c>
      <c r="H205" s="163"/>
      <c r="I205" s="163">
        <f t="shared" si="88"/>
        <v>6317.07</v>
      </c>
      <c r="J205" s="15">
        <f t="shared" si="89"/>
        <v>15532.39</v>
      </c>
      <c r="K205" s="107">
        <v>1653.07</v>
      </c>
      <c r="L205" s="107">
        <v>5653.07</v>
      </c>
      <c r="M205" s="107">
        <f t="shared" si="90"/>
        <v>11532.39</v>
      </c>
      <c r="N205" s="15">
        <f t="shared" si="91"/>
        <v>291.72</v>
      </c>
      <c r="O205" s="9">
        <v>740.74</v>
      </c>
      <c r="P205" s="9">
        <v>832.22</v>
      </c>
      <c r="Q205" s="9">
        <f t="shared" si="92"/>
        <v>200.24</v>
      </c>
      <c r="R205" s="31"/>
      <c r="S205" s="31"/>
      <c r="T205" s="31"/>
      <c r="U205" s="31"/>
    </row>
    <row r="206" spans="1:21" ht="15" hidden="1">
      <c r="A206" s="7" t="s">
        <v>9</v>
      </c>
      <c r="B206" s="8">
        <f t="shared" si="85"/>
        <v>59920.10000000002</v>
      </c>
      <c r="C206" s="8">
        <v>17130.13</v>
      </c>
      <c r="D206" s="8">
        <v>18195.46</v>
      </c>
      <c r="E206" s="8">
        <f t="shared" si="86"/>
        <v>58854.770000000026</v>
      </c>
      <c r="F206" s="163">
        <f t="shared" si="87"/>
        <v>5071.039999999999</v>
      </c>
      <c r="G206" s="163">
        <v>2386.06</v>
      </c>
      <c r="H206" s="163"/>
      <c r="I206" s="163">
        <f t="shared" si="88"/>
        <v>7457.0999999999985</v>
      </c>
      <c r="J206" s="15">
        <f t="shared" si="89"/>
        <v>0</v>
      </c>
      <c r="K206" s="107"/>
      <c r="L206" s="107"/>
      <c r="M206" s="107">
        <f t="shared" si="90"/>
        <v>0</v>
      </c>
      <c r="N206" s="15">
        <f t="shared" si="91"/>
        <v>141.88000000000005</v>
      </c>
      <c r="O206" s="9">
        <v>133.97</v>
      </c>
      <c r="P206" s="9">
        <v>162.92</v>
      </c>
      <c r="Q206" s="9">
        <f t="shared" si="92"/>
        <v>112.93000000000004</v>
      </c>
      <c r="R206" s="31"/>
      <c r="S206" s="31"/>
      <c r="T206" s="31"/>
      <c r="U206" s="31"/>
    </row>
    <row r="207" spans="1:21" ht="15" hidden="1">
      <c r="A207" s="7" t="s">
        <v>10</v>
      </c>
      <c r="B207" s="8">
        <f t="shared" si="85"/>
        <v>15070.180000000008</v>
      </c>
      <c r="C207" s="8">
        <v>7796.83</v>
      </c>
      <c r="D207" s="8">
        <v>9131.22</v>
      </c>
      <c r="E207" s="8">
        <f t="shared" si="86"/>
        <v>13735.79000000001</v>
      </c>
      <c r="F207" s="163">
        <f t="shared" si="87"/>
        <v>0</v>
      </c>
      <c r="G207" s="163"/>
      <c r="H207" s="163"/>
      <c r="I207" s="163">
        <f t="shared" si="88"/>
        <v>0</v>
      </c>
      <c r="J207" s="15">
        <f t="shared" si="89"/>
        <v>0</v>
      </c>
      <c r="K207" s="107"/>
      <c r="L207" s="107"/>
      <c r="M207" s="107">
        <f t="shared" si="90"/>
        <v>0</v>
      </c>
      <c r="N207" s="15">
        <f t="shared" si="91"/>
        <v>-1.5799999999999983</v>
      </c>
      <c r="O207" s="9">
        <v>84.69</v>
      </c>
      <c r="P207" s="9">
        <v>84.69</v>
      </c>
      <c r="Q207" s="9">
        <f t="shared" si="92"/>
        <v>-1.5799999999999983</v>
      </c>
      <c r="R207" s="31"/>
      <c r="S207" s="31"/>
      <c r="T207" s="31"/>
      <c r="U207" s="31"/>
    </row>
    <row r="208" spans="1:21" ht="15" hidden="1">
      <c r="A208" s="7" t="s">
        <v>11</v>
      </c>
      <c r="B208" s="8">
        <f t="shared" si="85"/>
        <v>12761.13999999999</v>
      </c>
      <c r="C208" s="8">
        <v>7768.21</v>
      </c>
      <c r="D208" s="8">
        <v>6513.12</v>
      </c>
      <c r="E208" s="8">
        <f t="shared" si="86"/>
        <v>14016.229999999992</v>
      </c>
      <c r="F208" s="163">
        <f t="shared" si="87"/>
        <v>0</v>
      </c>
      <c r="G208" s="163"/>
      <c r="H208" s="163"/>
      <c r="I208" s="163">
        <f t="shared" si="88"/>
        <v>0</v>
      </c>
      <c r="J208" s="15">
        <f t="shared" si="89"/>
        <v>0</v>
      </c>
      <c r="K208" s="107"/>
      <c r="L208" s="107"/>
      <c r="M208" s="107">
        <f t="shared" si="90"/>
        <v>0</v>
      </c>
      <c r="N208" s="15">
        <f t="shared" si="91"/>
        <v>57.99000000000001</v>
      </c>
      <c r="O208" s="9">
        <v>33.81</v>
      </c>
      <c r="P208" s="9">
        <v>33.81</v>
      </c>
      <c r="Q208" s="9">
        <f t="shared" si="92"/>
        <v>57.99000000000001</v>
      </c>
      <c r="R208" s="31"/>
      <c r="S208" s="31"/>
      <c r="T208" s="31"/>
      <c r="U208" s="31"/>
    </row>
    <row r="209" spans="1:21" ht="15" hidden="1">
      <c r="A209" s="7" t="s">
        <v>12</v>
      </c>
      <c r="B209" s="8">
        <f t="shared" si="85"/>
        <v>68429.83000000003</v>
      </c>
      <c r="C209" s="8">
        <v>44469.39</v>
      </c>
      <c r="D209" s="8">
        <v>44364.31</v>
      </c>
      <c r="E209" s="8">
        <f t="shared" si="86"/>
        <v>68534.91000000003</v>
      </c>
      <c r="F209" s="163">
        <f t="shared" si="87"/>
        <v>1034.56</v>
      </c>
      <c r="G209" s="163">
        <v>517.28</v>
      </c>
      <c r="H209" s="163"/>
      <c r="I209" s="163">
        <f t="shared" si="88"/>
        <v>1551.84</v>
      </c>
      <c r="J209" s="15">
        <f t="shared" si="89"/>
        <v>4579.200000000001</v>
      </c>
      <c r="K209" s="107">
        <v>1526.4</v>
      </c>
      <c r="L209" s="107">
        <v>1526.4</v>
      </c>
      <c r="M209" s="107">
        <f t="shared" si="90"/>
        <v>4579.200000000001</v>
      </c>
      <c r="N209" s="15">
        <f t="shared" si="91"/>
        <v>83.5</v>
      </c>
      <c r="O209" s="9">
        <v>147.65</v>
      </c>
      <c r="P209" s="9">
        <v>111.89</v>
      </c>
      <c r="Q209" s="9">
        <f t="shared" si="92"/>
        <v>119.26</v>
      </c>
      <c r="R209" s="31"/>
      <c r="S209" s="31"/>
      <c r="T209" s="31"/>
      <c r="U209" s="31"/>
    </row>
    <row r="210" spans="1:21" ht="15" hidden="1">
      <c r="A210" s="7" t="s">
        <v>13</v>
      </c>
      <c r="B210" s="8">
        <f t="shared" si="85"/>
        <v>59099.00999999999</v>
      </c>
      <c r="C210" s="8">
        <v>26263.09</v>
      </c>
      <c r="D210" s="8">
        <v>24564.3</v>
      </c>
      <c r="E210" s="8">
        <f t="shared" si="86"/>
        <v>60797.79999999999</v>
      </c>
      <c r="F210" s="163">
        <f t="shared" si="87"/>
        <v>348.74</v>
      </c>
      <c r="G210" s="163">
        <v>174.37</v>
      </c>
      <c r="H210" s="163"/>
      <c r="I210" s="163">
        <f t="shared" si="88"/>
        <v>523.11</v>
      </c>
      <c r="J210" s="15">
        <f t="shared" si="89"/>
        <v>2580.04</v>
      </c>
      <c r="K210" s="107">
        <v>645.01</v>
      </c>
      <c r="L210" s="107">
        <v>645.01</v>
      </c>
      <c r="M210" s="107">
        <f t="shared" si="90"/>
        <v>2580.04</v>
      </c>
      <c r="N210" s="15">
        <f t="shared" si="91"/>
        <v>330.99000000000007</v>
      </c>
      <c r="O210" s="9">
        <v>72.09</v>
      </c>
      <c r="P210" s="9">
        <v>329.68</v>
      </c>
      <c r="Q210" s="9">
        <f t="shared" si="92"/>
        <v>73.40000000000003</v>
      </c>
      <c r="R210" s="31"/>
      <c r="S210" s="31"/>
      <c r="T210" s="31"/>
      <c r="U210" s="31"/>
    </row>
    <row r="211" spans="1:21" ht="15" hidden="1">
      <c r="A211" s="7" t="s">
        <v>14</v>
      </c>
      <c r="B211" s="8">
        <f t="shared" si="85"/>
        <v>44194.79000000001</v>
      </c>
      <c r="C211" s="8">
        <v>32103.69</v>
      </c>
      <c r="D211" s="8">
        <v>29621.3</v>
      </c>
      <c r="E211" s="8">
        <f t="shared" si="86"/>
        <v>46677.18000000001</v>
      </c>
      <c r="F211" s="163">
        <f t="shared" si="87"/>
        <v>987.92</v>
      </c>
      <c r="G211" s="163">
        <v>493.96</v>
      </c>
      <c r="H211" s="163"/>
      <c r="I211" s="163">
        <f t="shared" si="88"/>
        <v>1481.8799999999999</v>
      </c>
      <c r="J211" s="15">
        <f t="shared" si="89"/>
        <v>3775.7199999999984</v>
      </c>
      <c r="K211" s="107">
        <v>2054.81</v>
      </c>
      <c r="L211" s="107">
        <v>1735.22</v>
      </c>
      <c r="M211" s="107">
        <f t="shared" si="90"/>
        <v>4095.3099999999986</v>
      </c>
      <c r="N211" s="15">
        <f t="shared" si="91"/>
        <v>-437.3999999999999</v>
      </c>
      <c r="O211" s="9">
        <v>19.25</v>
      </c>
      <c r="P211" s="9">
        <v>18.43</v>
      </c>
      <c r="Q211" s="9">
        <f t="shared" si="92"/>
        <v>-436.5799999999999</v>
      </c>
      <c r="R211" s="31"/>
      <c r="S211" s="31"/>
      <c r="T211" s="31"/>
      <c r="U211" s="31"/>
    </row>
    <row r="212" spans="1:21" ht="15" hidden="1">
      <c r="A212" s="7" t="s">
        <v>144</v>
      </c>
      <c r="B212" s="8">
        <f t="shared" si="85"/>
        <v>79394.70000000003</v>
      </c>
      <c r="C212" s="8">
        <v>14758.91</v>
      </c>
      <c r="D212" s="8">
        <v>23576.65</v>
      </c>
      <c r="E212" s="8">
        <f t="shared" si="86"/>
        <v>70576.96000000002</v>
      </c>
      <c r="F212" s="163">
        <f t="shared" si="87"/>
        <v>371</v>
      </c>
      <c r="G212" s="163">
        <v>185.5</v>
      </c>
      <c r="H212" s="163"/>
      <c r="I212" s="163">
        <f t="shared" si="88"/>
        <v>556.5</v>
      </c>
      <c r="J212" s="15">
        <f t="shared" si="89"/>
        <v>17657.61</v>
      </c>
      <c r="K212" s="107">
        <v>372.59</v>
      </c>
      <c r="L212" s="107"/>
      <c r="M212" s="107">
        <f t="shared" si="90"/>
        <v>18030.2</v>
      </c>
      <c r="N212" s="15">
        <f t="shared" si="91"/>
        <v>-70.39999999999999</v>
      </c>
      <c r="O212" s="9">
        <v>204.55</v>
      </c>
      <c r="P212" s="9">
        <v>144.33</v>
      </c>
      <c r="Q212" s="9">
        <f t="shared" si="92"/>
        <v>-10.179999999999978</v>
      </c>
      <c r="R212" s="31"/>
      <c r="S212" s="31"/>
      <c r="T212" s="31"/>
      <c r="U212" s="31"/>
    </row>
    <row r="213" spans="1:21" ht="15" hidden="1">
      <c r="A213" s="7" t="s">
        <v>15</v>
      </c>
      <c r="B213" s="8">
        <f t="shared" si="85"/>
        <v>107365.58000000009</v>
      </c>
      <c r="C213" s="8">
        <v>34700.16</v>
      </c>
      <c r="D213" s="8">
        <v>40835.76</v>
      </c>
      <c r="E213" s="8">
        <f t="shared" si="86"/>
        <v>101229.9800000001</v>
      </c>
      <c r="F213" s="163">
        <f t="shared" si="87"/>
        <v>0</v>
      </c>
      <c r="G213" s="163"/>
      <c r="H213" s="163"/>
      <c r="I213" s="163">
        <f t="shared" si="88"/>
        <v>0</v>
      </c>
      <c r="J213" s="15">
        <f t="shared" si="89"/>
        <v>37143.81</v>
      </c>
      <c r="K213" s="107">
        <v>354.57</v>
      </c>
      <c r="L213" s="107"/>
      <c r="M213" s="107">
        <f t="shared" si="90"/>
        <v>37498.38</v>
      </c>
      <c r="N213" s="15">
        <f t="shared" si="91"/>
        <v>527.6800000000002</v>
      </c>
      <c r="O213" s="9">
        <v>177.7</v>
      </c>
      <c r="P213" s="9">
        <v>176.15</v>
      </c>
      <c r="Q213" s="9">
        <f t="shared" si="92"/>
        <v>529.2300000000001</v>
      </c>
      <c r="R213" s="31"/>
      <c r="S213" s="31"/>
      <c r="T213" s="31"/>
      <c r="U213" s="31"/>
    </row>
    <row r="214" spans="1:21" ht="15" hidden="1">
      <c r="A214" s="7" t="s">
        <v>16</v>
      </c>
      <c r="B214" s="8">
        <f t="shared" si="85"/>
        <v>45394.22999999998</v>
      </c>
      <c r="C214" s="8">
        <v>28233.1</v>
      </c>
      <c r="D214" s="8">
        <v>27382.76</v>
      </c>
      <c r="E214" s="8">
        <f t="shared" si="86"/>
        <v>46244.56999999999</v>
      </c>
      <c r="F214" s="163">
        <f t="shared" si="87"/>
        <v>0</v>
      </c>
      <c r="G214" s="163"/>
      <c r="H214" s="163"/>
      <c r="I214" s="163">
        <f t="shared" si="88"/>
        <v>0</v>
      </c>
      <c r="J214" s="15">
        <f t="shared" si="89"/>
        <v>872.9100000000003</v>
      </c>
      <c r="K214" s="107">
        <v>290.97</v>
      </c>
      <c r="L214" s="107">
        <v>290.97</v>
      </c>
      <c r="M214" s="107">
        <f t="shared" si="90"/>
        <v>872.9100000000003</v>
      </c>
      <c r="N214" s="15">
        <f t="shared" si="91"/>
        <v>12.61</v>
      </c>
      <c r="O214" s="9">
        <v>22.33</v>
      </c>
      <c r="P214" s="9">
        <v>19.02</v>
      </c>
      <c r="Q214" s="9">
        <f t="shared" si="92"/>
        <v>15.919999999999998</v>
      </c>
      <c r="R214" s="31"/>
      <c r="S214" s="31"/>
      <c r="T214" s="31"/>
      <c r="U214" s="31"/>
    </row>
    <row r="215" spans="1:21" ht="15" hidden="1">
      <c r="A215" s="7" t="s">
        <v>17</v>
      </c>
      <c r="B215" s="8">
        <f t="shared" si="85"/>
        <v>36789.37</v>
      </c>
      <c r="C215" s="8">
        <v>36749.14</v>
      </c>
      <c r="D215" s="8">
        <v>36249.82</v>
      </c>
      <c r="E215" s="8">
        <f t="shared" si="86"/>
        <v>37288.69000000001</v>
      </c>
      <c r="F215" s="163">
        <f t="shared" si="87"/>
        <v>736.7</v>
      </c>
      <c r="G215" s="163">
        <v>368.35</v>
      </c>
      <c r="H215" s="163"/>
      <c r="I215" s="163">
        <f t="shared" si="88"/>
        <v>1105.0500000000002</v>
      </c>
      <c r="J215" s="15">
        <f t="shared" si="89"/>
        <v>619.57</v>
      </c>
      <c r="K215" s="107">
        <v>619.57</v>
      </c>
      <c r="L215" s="107">
        <v>619.57</v>
      </c>
      <c r="M215" s="107">
        <f t="shared" si="90"/>
        <v>619.57</v>
      </c>
      <c r="N215" s="15">
        <f t="shared" si="91"/>
        <v>32.27000000000001</v>
      </c>
      <c r="O215" s="9">
        <v>21.22</v>
      </c>
      <c r="P215" s="9">
        <v>24.27</v>
      </c>
      <c r="Q215" s="9">
        <f t="shared" si="92"/>
        <v>29.22000000000001</v>
      </c>
      <c r="R215" s="31"/>
      <c r="S215" s="31"/>
      <c r="T215" s="31"/>
      <c r="U215" s="31"/>
    </row>
    <row r="216" spans="1:21" ht="15" hidden="1">
      <c r="A216" s="7" t="s">
        <v>18</v>
      </c>
      <c r="B216" s="8">
        <f t="shared" si="85"/>
        <v>137076.60000000006</v>
      </c>
      <c r="C216" s="8">
        <v>77674.68</v>
      </c>
      <c r="D216" s="8">
        <v>72535.56</v>
      </c>
      <c r="E216" s="8">
        <f t="shared" si="86"/>
        <v>142215.72000000006</v>
      </c>
      <c r="F216" s="163">
        <f t="shared" si="87"/>
        <v>1737.34</v>
      </c>
      <c r="G216" s="163">
        <v>868.67</v>
      </c>
      <c r="H216" s="163"/>
      <c r="I216" s="163">
        <f t="shared" si="88"/>
        <v>2606.0099999999998</v>
      </c>
      <c r="J216" s="15">
        <f t="shared" si="89"/>
        <v>3583.8599999999997</v>
      </c>
      <c r="K216" s="107">
        <v>3281.76</v>
      </c>
      <c r="L216" s="107">
        <v>1555.55</v>
      </c>
      <c r="M216" s="107">
        <f t="shared" si="90"/>
        <v>5310.07</v>
      </c>
      <c r="N216" s="15">
        <f t="shared" si="91"/>
        <v>131.88</v>
      </c>
      <c r="O216" s="9">
        <v>63.08</v>
      </c>
      <c r="P216" s="9">
        <v>65.19</v>
      </c>
      <c r="Q216" s="9">
        <f t="shared" si="92"/>
        <v>129.76999999999998</v>
      </c>
      <c r="R216" s="31"/>
      <c r="S216" s="31"/>
      <c r="T216" s="31"/>
      <c r="U216" s="31"/>
    </row>
    <row r="217" spans="1:21" ht="15" hidden="1">
      <c r="A217" s="7" t="s">
        <v>143</v>
      </c>
      <c r="B217" s="8">
        <f t="shared" si="85"/>
        <v>106734.44000000005</v>
      </c>
      <c r="C217" s="8">
        <v>33249.55</v>
      </c>
      <c r="D217" s="8">
        <v>48297.06</v>
      </c>
      <c r="E217" s="8">
        <f t="shared" si="86"/>
        <v>91686.93000000005</v>
      </c>
      <c r="F217" s="163">
        <f t="shared" si="87"/>
        <v>1243.38</v>
      </c>
      <c r="G217" s="163">
        <v>621.69</v>
      </c>
      <c r="H217" s="163"/>
      <c r="I217" s="163">
        <f t="shared" si="88"/>
        <v>1865.0700000000002</v>
      </c>
      <c r="J217" s="15">
        <f t="shared" si="89"/>
        <v>0</v>
      </c>
      <c r="K217" s="107"/>
      <c r="L217" s="107"/>
      <c r="M217" s="107">
        <f t="shared" si="90"/>
        <v>0</v>
      </c>
      <c r="N217" s="15">
        <f t="shared" si="91"/>
        <v>-160.29</v>
      </c>
      <c r="O217" s="9">
        <v>425.13</v>
      </c>
      <c r="P217" s="9">
        <v>487.11</v>
      </c>
      <c r="Q217" s="9">
        <f t="shared" si="92"/>
        <v>-222.26999999999998</v>
      </c>
      <c r="R217" s="31"/>
      <c r="S217" s="31"/>
      <c r="T217" s="31"/>
      <c r="U217" s="31"/>
    </row>
    <row r="218" spans="1:21" ht="15" hidden="1">
      <c r="A218" s="7" t="s">
        <v>100</v>
      </c>
      <c r="B218" s="8">
        <f t="shared" si="85"/>
        <v>225811.46999999988</v>
      </c>
      <c r="C218" s="8">
        <v>71498.6</v>
      </c>
      <c r="D218" s="8">
        <v>93023.96</v>
      </c>
      <c r="E218" s="8">
        <f t="shared" si="86"/>
        <v>204286.10999999987</v>
      </c>
      <c r="F218" s="163">
        <f t="shared" si="87"/>
        <v>1991.7399999999998</v>
      </c>
      <c r="G218" s="163">
        <v>995.87</v>
      </c>
      <c r="H218" s="163"/>
      <c r="I218" s="163">
        <f t="shared" si="88"/>
        <v>2987.6099999999997</v>
      </c>
      <c r="J218" s="15">
        <f t="shared" si="89"/>
        <v>20478.610000000015</v>
      </c>
      <c r="K218" s="107">
        <v>3198.02</v>
      </c>
      <c r="L218" s="107">
        <v>17114.14</v>
      </c>
      <c r="M218" s="107">
        <f t="shared" si="90"/>
        <v>6562.490000000016</v>
      </c>
      <c r="N218" s="15">
        <f t="shared" si="91"/>
        <v>17.490000000000123</v>
      </c>
      <c r="O218" s="9">
        <v>348.04</v>
      </c>
      <c r="P218" s="9">
        <v>365.15</v>
      </c>
      <c r="Q218" s="9">
        <f t="shared" si="92"/>
        <v>0.380000000000166</v>
      </c>
      <c r="R218" s="31"/>
      <c r="S218" s="31"/>
      <c r="T218" s="31"/>
      <c r="U218" s="31"/>
    </row>
    <row r="219" spans="1:21" ht="15" hidden="1">
      <c r="A219" s="7" t="s">
        <v>19</v>
      </c>
      <c r="B219" s="8">
        <f>E194</f>
        <v>75246.11000000002</v>
      </c>
      <c r="C219" s="8">
        <v>52709.03</v>
      </c>
      <c r="D219" s="8">
        <v>51398.89</v>
      </c>
      <c r="E219" s="8">
        <f>B219+C219-D219</f>
        <v>76556.25000000001</v>
      </c>
      <c r="F219" s="163">
        <f t="shared" si="87"/>
        <v>1517.92</v>
      </c>
      <c r="G219" s="163">
        <v>758.96</v>
      </c>
      <c r="H219" s="163"/>
      <c r="I219" s="163">
        <f t="shared" si="88"/>
        <v>2276.88</v>
      </c>
      <c r="J219" s="15">
        <f t="shared" si="89"/>
        <v>-606.3199999999999</v>
      </c>
      <c r="K219" s="107">
        <v>675.75</v>
      </c>
      <c r="L219" s="107">
        <v>372.59</v>
      </c>
      <c r="M219" s="107">
        <f t="shared" si="90"/>
        <v>-303.1599999999999</v>
      </c>
      <c r="N219" s="15">
        <f t="shared" si="91"/>
        <v>61.829999999999984</v>
      </c>
      <c r="O219" s="9">
        <v>65.75</v>
      </c>
      <c r="P219" s="9">
        <v>58.55</v>
      </c>
      <c r="Q219" s="9">
        <f t="shared" si="92"/>
        <v>69.02999999999999</v>
      </c>
      <c r="R219" s="31"/>
      <c r="S219" s="31"/>
      <c r="T219" s="31"/>
      <c r="U219" s="31"/>
    </row>
    <row r="220" spans="1:21" ht="25.5" hidden="1">
      <c r="A220" s="7" t="s">
        <v>20</v>
      </c>
      <c r="B220" s="8">
        <f>E195</f>
        <v>56211.600000000035</v>
      </c>
      <c r="C220" s="8">
        <v>33909.41</v>
      </c>
      <c r="D220" s="8">
        <v>31954.87</v>
      </c>
      <c r="E220" s="8">
        <f>B220+C220-D220</f>
        <v>58166.14000000004</v>
      </c>
      <c r="F220" s="163">
        <f>I195</f>
        <v>721.86</v>
      </c>
      <c r="G220" s="163">
        <v>360.93</v>
      </c>
      <c r="H220" s="163"/>
      <c r="I220" s="163">
        <f>F220+G220-H220</f>
        <v>1082.79</v>
      </c>
      <c r="J220" s="15">
        <f>M195</f>
        <v>689</v>
      </c>
      <c r="K220" s="107">
        <v>689</v>
      </c>
      <c r="L220" s="107"/>
      <c r="M220" s="107">
        <f>J220+K220-L220</f>
        <v>1378</v>
      </c>
      <c r="N220" s="15">
        <f>Q195</f>
        <v>50.800000000000004</v>
      </c>
      <c r="O220" s="9">
        <v>35.44</v>
      </c>
      <c r="P220" s="9">
        <v>20.33</v>
      </c>
      <c r="Q220" s="9">
        <f>N220+O220-P220</f>
        <v>65.91000000000001</v>
      </c>
      <c r="R220" s="31"/>
      <c r="S220" s="40" t="s">
        <v>265</v>
      </c>
      <c r="T220" s="31"/>
      <c r="U220" s="31"/>
    </row>
    <row r="221" spans="1:21" ht="15" hidden="1">
      <c r="A221" s="10" t="s">
        <v>21</v>
      </c>
      <c r="B221" s="11">
        <f>SUM(B202:B220)</f>
        <v>1939561.5000000005</v>
      </c>
      <c r="C221" s="11">
        <f>SUM(C202:C220)</f>
        <v>662934.1299999999</v>
      </c>
      <c r="D221" s="11">
        <f aca="true" t="shared" si="93" ref="D221:Q221">SUM(D202:D220)</f>
        <v>780598.1599999999</v>
      </c>
      <c r="E221" s="11">
        <f t="shared" si="93"/>
        <v>1821897.4700000007</v>
      </c>
      <c r="F221" s="175">
        <f t="shared" si="93"/>
        <v>25716.079999999994</v>
      </c>
      <c r="G221" s="175">
        <f t="shared" si="93"/>
        <v>12708.580000000002</v>
      </c>
      <c r="H221" s="175">
        <v>0</v>
      </c>
      <c r="I221" s="175">
        <f t="shared" si="93"/>
        <v>38424.659999999996</v>
      </c>
      <c r="J221" s="11">
        <f t="shared" si="93"/>
        <v>111178.20000000001</v>
      </c>
      <c r="K221" s="11">
        <f>SUM(K202:K220)</f>
        <v>19633.32</v>
      </c>
      <c r="L221" s="11">
        <f t="shared" si="93"/>
        <v>33784.31999999999</v>
      </c>
      <c r="M221" s="11">
        <f t="shared" si="93"/>
        <v>97027.20000000004</v>
      </c>
      <c r="N221" s="11">
        <f t="shared" si="93"/>
        <v>894.3900000000006</v>
      </c>
      <c r="O221" s="11">
        <f t="shared" si="93"/>
        <v>3568.35</v>
      </c>
      <c r="P221" s="11">
        <f t="shared" si="93"/>
        <v>3596.0900000000006</v>
      </c>
      <c r="Q221" s="11">
        <f t="shared" si="93"/>
        <v>866.6500000000004</v>
      </c>
      <c r="R221" s="99"/>
      <c r="S221" s="31"/>
      <c r="T221" s="31"/>
      <c r="U221" s="31"/>
    </row>
    <row r="222" spans="19:21" ht="15" hidden="1">
      <c r="S222" s="32"/>
      <c r="T222" s="32"/>
      <c r="U222" s="32"/>
    </row>
    <row r="223" ht="15" hidden="1"/>
    <row r="224" spans="2:21" ht="15" hidden="1">
      <c r="B224" s="12" t="s">
        <v>184</v>
      </c>
      <c r="C224" s="12"/>
      <c r="D224" s="12"/>
      <c r="E224" s="13"/>
      <c r="F224" s="13"/>
      <c r="G224" s="12"/>
      <c r="H224" s="13"/>
      <c r="I224" s="13"/>
      <c r="J224" s="17"/>
      <c r="K224" s="13"/>
      <c r="N224" s="3"/>
      <c r="Q224" t="s">
        <v>53</v>
      </c>
      <c r="U224" s="3"/>
    </row>
    <row r="225" spans="1:22" ht="15" hidden="1">
      <c r="A225" s="380" t="s">
        <v>290</v>
      </c>
      <c r="B225" s="380" t="s">
        <v>22</v>
      </c>
      <c r="C225" s="382" t="s">
        <v>2</v>
      </c>
      <c r="D225" s="383"/>
      <c r="E225" s="384"/>
      <c r="F225" s="172"/>
      <c r="G225" s="385" t="s">
        <v>3</v>
      </c>
      <c r="H225" s="386"/>
      <c r="I225" s="387"/>
      <c r="J225" s="16"/>
      <c r="K225" s="388" t="s">
        <v>4</v>
      </c>
      <c r="L225" s="388"/>
      <c r="M225" s="388"/>
      <c r="N225" s="19"/>
      <c r="O225" s="389" t="s">
        <v>23</v>
      </c>
      <c r="P225" s="389"/>
      <c r="Q225" s="389"/>
      <c r="R225" s="58" t="s">
        <v>44</v>
      </c>
      <c r="S225" s="58" t="s">
        <v>45</v>
      </c>
      <c r="T225" s="58" t="s">
        <v>178</v>
      </c>
      <c r="U225" s="58" t="s">
        <v>46</v>
      </c>
      <c r="V225" s="93"/>
    </row>
    <row r="226" spans="1:25" ht="45" hidden="1">
      <c r="A226" s="381"/>
      <c r="B226" s="381"/>
      <c r="C226" s="4" t="s">
        <v>5</v>
      </c>
      <c r="D226" s="4" t="s">
        <v>6</v>
      </c>
      <c r="E226" s="4" t="s">
        <v>7</v>
      </c>
      <c r="F226" s="173" t="s">
        <v>22</v>
      </c>
      <c r="G226" s="174" t="s">
        <v>5</v>
      </c>
      <c r="H226" s="174" t="s">
        <v>29</v>
      </c>
      <c r="I226" s="174" t="s">
        <v>7</v>
      </c>
      <c r="J226" s="18" t="s">
        <v>22</v>
      </c>
      <c r="K226" s="129" t="s">
        <v>5</v>
      </c>
      <c r="L226" s="129" t="s">
        <v>6</v>
      </c>
      <c r="M226" s="129" t="s">
        <v>7</v>
      </c>
      <c r="N226" s="18" t="s">
        <v>22</v>
      </c>
      <c r="O226" s="6" t="s">
        <v>5</v>
      </c>
      <c r="P226" s="6" t="s">
        <v>6</v>
      </c>
      <c r="Q226" s="6" t="s">
        <v>7</v>
      </c>
      <c r="S226" s="283" t="s">
        <v>181</v>
      </c>
      <c r="T226" s="283" t="s">
        <v>181</v>
      </c>
      <c r="U226" s="284" t="s">
        <v>247</v>
      </c>
      <c r="V226" s="281" t="s">
        <v>277</v>
      </c>
      <c r="W226" s="274" t="s">
        <v>268</v>
      </c>
      <c r="X226" s="285" t="s">
        <v>278</v>
      </c>
      <c r="Y226" s="285" t="s">
        <v>279</v>
      </c>
    </row>
    <row r="227" spans="1:25" ht="15" hidden="1">
      <c r="A227" s="7" t="s">
        <v>98</v>
      </c>
      <c r="B227" s="8">
        <f aca="true" t="shared" si="94" ref="B227:B243">E202</f>
        <v>110199.01000000004</v>
      </c>
      <c r="C227" s="191">
        <v>12729.01</v>
      </c>
      <c r="D227" s="161">
        <v>16535.76</v>
      </c>
      <c r="E227" s="8">
        <f aca="true" t="shared" si="95" ref="E227:E243">B227+C227-D227</f>
        <v>106392.26000000004</v>
      </c>
      <c r="F227" s="163">
        <f aca="true" t="shared" si="96" ref="F227:F244">I202</f>
        <v>6081.75</v>
      </c>
      <c r="G227" s="163">
        <v>2027.25</v>
      </c>
      <c r="H227" s="174"/>
      <c r="I227" s="163">
        <f aca="true" t="shared" si="97" ref="I227:I244">F227+G227-H227</f>
        <v>8109</v>
      </c>
      <c r="J227" s="15">
        <f aca="true" t="shared" si="98" ref="J227:J244">M202</f>
        <v>4271.8</v>
      </c>
      <c r="K227" s="217">
        <v>4271.8</v>
      </c>
      <c r="L227" s="152">
        <v>4271.8</v>
      </c>
      <c r="M227" s="107">
        <f aca="true" t="shared" si="99" ref="M227:M244">J227+K227-L227</f>
        <v>4271.8</v>
      </c>
      <c r="N227" s="15">
        <f aca="true" t="shared" si="100" ref="N227:N244">Q202</f>
        <v>-15.620000000000026</v>
      </c>
      <c r="O227" s="6">
        <v>18.88</v>
      </c>
      <c r="P227" s="6">
        <v>15.53</v>
      </c>
      <c r="Q227" s="9">
        <f aca="true" t="shared" si="101" ref="Q227:Q244">N227+O227-P227</f>
        <v>-12.270000000000026</v>
      </c>
      <c r="R227" s="270">
        <f>P177+P202+P227</f>
        <v>79.89</v>
      </c>
      <c r="S227" s="22">
        <f>L177+L202+L227</f>
        <v>12815.400000000001</v>
      </c>
      <c r="T227" s="22">
        <f>H177+H202+H227</f>
        <v>0</v>
      </c>
      <c r="U227" s="86">
        <f>SUM(R227:T227)</f>
        <v>12895.29</v>
      </c>
      <c r="V227" s="282">
        <v>5473.24</v>
      </c>
      <c r="W227" s="275">
        <f>U227-V227</f>
        <v>7422.050000000001</v>
      </c>
      <c r="X227" s="102"/>
      <c r="Y227" s="102"/>
    </row>
    <row r="228" spans="1:25" ht="15" hidden="1">
      <c r="A228" s="7" t="s">
        <v>104</v>
      </c>
      <c r="B228" s="8">
        <f t="shared" si="94"/>
        <v>152908.71</v>
      </c>
      <c r="C228" s="191">
        <v>29887.53</v>
      </c>
      <c r="D228" s="161">
        <v>33192.48</v>
      </c>
      <c r="E228" s="8">
        <f t="shared" si="95"/>
        <v>149603.75999999998</v>
      </c>
      <c r="F228" s="163">
        <f t="shared" si="96"/>
        <v>1137.54</v>
      </c>
      <c r="G228" s="163">
        <v>379.18</v>
      </c>
      <c r="H228" s="174"/>
      <c r="I228" s="163">
        <f t="shared" si="97"/>
        <v>1516.72</v>
      </c>
      <c r="J228" s="15">
        <f t="shared" si="98"/>
        <v>0</v>
      </c>
      <c r="K228" s="255"/>
      <c r="L228" s="152">
        <v>0</v>
      </c>
      <c r="M228" s="107">
        <f t="shared" si="99"/>
        <v>0</v>
      </c>
      <c r="N228" s="15">
        <f t="shared" si="100"/>
        <v>106.12</v>
      </c>
      <c r="O228" s="6">
        <v>258.41</v>
      </c>
      <c r="P228" s="6">
        <v>179.34</v>
      </c>
      <c r="Q228" s="9">
        <f t="shared" si="101"/>
        <v>185.19000000000003</v>
      </c>
      <c r="R228" s="270">
        <f aca="true" t="shared" si="102" ref="R228:R246">P178+P203+P228</f>
        <v>1461.01</v>
      </c>
      <c r="S228" s="22">
        <f aca="true" t="shared" si="103" ref="S228:S245">L178+L203+L228</f>
        <v>0</v>
      </c>
      <c r="T228" s="22">
        <f aca="true" t="shared" si="104" ref="T228:T245">H178+H203+H228</f>
        <v>0</v>
      </c>
      <c r="U228" s="86">
        <f aca="true" t="shared" si="105" ref="U228:U245">SUM(R228:T228)</f>
        <v>1461.01</v>
      </c>
      <c r="V228" s="281">
        <v>19857.64</v>
      </c>
      <c r="W228" s="276">
        <f aca="true" t="shared" si="106" ref="W228:W245">U228-V228</f>
        <v>-18396.63</v>
      </c>
      <c r="X228" s="102"/>
      <c r="Y228" s="102"/>
    </row>
    <row r="229" spans="1:25" ht="15" hidden="1">
      <c r="A229" s="7" t="s">
        <v>8</v>
      </c>
      <c r="B229" s="8">
        <f t="shared" si="94"/>
        <v>65862.94</v>
      </c>
      <c r="C229" s="107">
        <v>29749.93</v>
      </c>
      <c r="D229" s="8">
        <v>25021.31</v>
      </c>
      <c r="E229" s="8">
        <f t="shared" si="95"/>
        <v>70591.56</v>
      </c>
      <c r="F229" s="163">
        <f t="shared" si="96"/>
        <v>1394.46</v>
      </c>
      <c r="G229" s="163">
        <v>464.82</v>
      </c>
      <c r="H229" s="163"/>
      <c r="I229" s="163">
        <f t="shared" si="97"/>
        <v>1859.28</v>
      </c>
      <c r="J229" s="15">
        <f t="shared" si="98"/>
        <v>0</v>
      </c>
      <c r="K229" s="107"/>
      <c r="L229" s="107">
        <v>0</v>
      </c>
      <c r="M229" s="107">
        <f t="shared" si="99"/>
        <v>0</v>
      </c>
      <c r="N229" s="15">
        <f t="shared" si="100"/>
        <v>43.48</v>
      </c>
      <c r="O229" s="9">
        <v>10.19</v>
      </c>
      <c r="P229" s="9">
        <v>10.19</v>
      </c>
      <c r="Q229" s="9">
        <f t="shared" si="101"/>
        <v>43.48</v>
      </c>
      <c r="R229" s="270">
        <f t="shared" si="102"/>
        <v>167.28</v>
      </c>
      <c r="S229" s="22">
        <f t="shared" si="103"/>
        <v>0</v>
      </c>
      <c r="T229" s="22">
        <f t="shared" si="104"/>
        <v>0</v>
      </c>
      <c r="U229" s="86">
        <f t="shared" si="105"/>
        <v>167.28</v>
      </c>
      <c r="V229" s="278">
        <v>8969.69</v>
      </c>
      <c r="W229" s="276">
        <f t="shared" si="106"/>
        <v>-8802.41</v>
      </c>
      <c r="X229" s="102"/>
      <c r="Y229" s="102"/>
    </row>
    <row r="230" spans="1:25" ht="15" hidden="1">
      <c r="A230" s="7" t="s">
        <v>99</v>
      </c>
      <c r="B230" s="8">
        <f t="shared" si="94"/>
        <v>402058.78000000014</v>
      </c>
      <c r="C230" s="107">
        <v>71656.17</v>
      </c>
      <c r="D230" s="8">
        <v>102209.86</v>
      </c>
      <c r="E230" s="8">
        <f t="shared" si="95"/>
        <v>371505.09000000014</v>
      </c>
      <c r="F230" s="163">
        <f t="shared" si="96"/>
        <v>6317.07</v>
      </c>
      <c r="G230" s="163">
        <v>2105.69</v>
      </c>
      <c r="H230" s="163"/>
      <c r="I230" s="163">
        <f t="shared" si="97"/>
        <v>8422.76</v>
      </c>
      <c r="J230" s="15">
        <f t="shared" si="98"/>
        <v>11532.39</v>
      </c>
      <c r="K230" s="107">
        <v>1653.07</v>
      </c>
      <c r="L230" s="107">
        <v>559.68</v>
      </c>
      <c r="M230" s="107">
        <f t="shared" si="99"/>
        <v>12625.779999999999</v>
      </c>
      <c r="N230" s="15">
        <f t="shared" si="100"/>
        <v>200.24</v>
      </c>
      <c r="O230" s="9">
        <v>1279.33</v>
      </c>
      <c r="P230" s="9">
        <v>1125.24</v>
      </c>
      <c r="Q230" s="9">
        <f t="shared" si="101"/>
        <v>354.3299999999999</v>
      </c>
      <c r="R230" s="270">
        <f t="shared" si="102"/>
        <v>2837.99</v>
      </c>
      <c r="S230" s="22">
        <f t="shared" si="103"/>
        <v>22865.82</v>
      </c>
      <c r="T230" s="22">
        <f t="shared" si="104"/>
        <v>0</v>
      </c>
      <c r="U230" s="86">
        <f t="shared" si="105"/>
        <v>25703.809999999998</v>
      </c>
      <c r="V230" s="278">
        <v>1916.11</v>
      </c>
      <c r="W230" s="275">
        <f t="shared" si="106"/>
        <v>23787.699999999997</v>
      </c>
      <c r="X230" s="102"/>
      <c r="Y230" s="102"/>
    </row>
    <row r="231" spans="1:25" ht="15" hidden="1">
      <c r="A231" s="7" t="s">
        <v>9</v>
      </c>
      <c r="B231" s="8">
        <f t="shared" si="94"/>
        <v>58854.770000000026</v>
      </c>
      <c r="C231" s="107">
        <v>17130.13</v>
      </c>
      <c r="D231" s="8">
        <v>19523.1</v>
      </c>
      <c r="E231" s="8">
        <f t="shared" si="95"/>
        <v>56461.800000000025</v>
      </c>
      <c r="F231" s="163">
        <f t="shared" si="96"/>
        <v>7457.0999999999985</v>
      </c>
      <c r="G231" s="163">
        <v>2386.06</v>
      </c>
      <c r="H231" s="163"/>
      <c r="I231" s="163">
        <f t="shared" si="97"/>
        <v>9843.159999999998</v>
      </c>
      <c r="J231" s="15">
        <f t="shared" si="98"/>
        <v>0</v>
      </c>
      <c r="K231" s="107"/>
      <c r="L231" s="107">
        <v>0</v>
      </c>
      <c r="M231" s="107">
        <f t="shared" si="99"/>
        <v>0</v>
      </c>
      <c r="N231" s="15">
        <f t="shared" si="100"/>
        <v>112.93000000000004</v>
      </c>
      <c r="O231" s="9">
        <v>39.4</v>
      </c>
      <c r="P231" s="9">
        <v>31.6</v>
      </c>
      <c r="Q231" s="9">
        <f t="shared" si="101"/>
        <v>120.73000000000005</v>
      </c>
      <c r="R231" s="270">
        <f t="shared" si="102"/>
        <v>282.67</v>
      </c>
      <c r="S231" s="22">
        <f t="shared" si="103"/>
        <v>0</v>
      </c>
      <c r="T231" s="22">
        <f t="shared" si="104"/>
        <v>0</v>
      </c>
      <c r="U231" s="86">
        <f t="shared" si="105"/>
        <v>282.67</v>
      </c>
      <c r="V231" s="278">
        <v>159.59</v>
      </c>
      <c r="W231" s="275">
        <f t="shared" si="106"/>
        <v>123.08000000000001</v>
      </c>
      <c r="X231" s="102"/>
      <c r="Y231" s="102"/>
    </row>
    <row r="232" spans="1:25" ht="15" hidden="1">
      <c r="A232" s="7" t="s">
        <v>10</v>
      </c>
      <c r="B232" s="8">
        <f t="shared" si="94"/>
        <v>13735.79000000001</v>
      </c>
      <c r="C232" s="107">
        <v>7796.83</v>
      </c>
      <c r="D232" s="8">
        <v>5922.06</v>
      </c>
      <c r="E232" s="8">
        <f t="shared" si="95"/>
        <v>15610.560000000009</v>
      </c>
      <c r="F232" s="163">
        <f t="shared" si="96"/>
        <v>0</v>
      </c>
      <c r="G232" s="163"/>
      <c r="H232" s="163"/>
      <c r="I232" s="163">
        <f t="shared" si="97"/>
        <v>0</v>
      </c>
      <c r="J232" s="15">
        <f t="shared" si="98"/>
        <v>0</v>
      </c>
      <c r="K232" s="107"/>
      <c r="L232" s="107">
        <v>0</v>
      </c>
      <c r="M232" s="107">
        <f t="shared" si="99"/>
        <v>0</v>
      </c>
      <c r="N232" s="15">
        <f t="shared" si="100"/>
        <v>-1.5799999999999983</v>
      </c>
      <c r="O232" s="9">
        <v>31.6</v>
      </c>
      <c r="P232" s="9">
        <v>31.95</v>
      </c>
      <c r="Q232" s="9">
        <f t="shared" si="101"/>
        <v>-1.9299999999999962</v>
      </c>
      <c r="R232" s="270">
        <f t="shared" si="102"/>
        <v>184.90999999999997</v>
      </c>
      <c r="S232" s="22">
        <f t="shared" si="103"/>
        <v>0</v>
      </c>
      <c r="T232" s="22">
        <f t="shared" si="104"/>
        <v>0</v>
      </c>
      <c r="U232" s="86">
        <f t="shared" si="105"/>
        <v>184.90999999999997</v>
      </c>
      <c r="V232" s="278">
        <v>624.05</v>
      </c>
      <c r="W232" s="276">
        <f t="shared" si="106"/>
        <v>-439.14</v>
      </c>
      <c r="X232" s="102"/>
      <c r="Y232" s="102"/>
    </row>
    <row r="233" spans="1:25" ht="15" hidden="1">
      <c r="A233" s="7" t="s">
        <v>11</v>
      </c>
      <c r="B233" s="8">
        <f t="shared" si="94"/>
        <v>14016.229999999992</v>
      </c>
      <c r="C233" s="107">
        <v>7768.21</v>
      </c>
      <c r="D233" s="8">
        <v>6328.87</v>
      </c>
      <c r="E233" s="8">
        <f t="shared" si="95"/>
        <v>15455.569999999992</v>
      </c>
      <c r="F233" s="163">
        <f t="shared" si="96"/>
        <v>0</v>
      </c>
      <c r="G233" s="163"/>
      <c r="H233" s="163"/>
      <c r="I233" s="163">
        <f t="shared" si="97"/>
        <v>0</v>
      </c>
      <c r="J233" s="15">
        <f t="shared" si="98"/>
        <v>0</v>
      </c>
      <c r="K233" s="107"/>
      <c r="L233" s="107">
        <v>0</v>
      </c>
      <c r="M233" s="107">
        <f t="shared" si="99"/>
        <v>0</v>
      </c>
      <c r="N233" s="15">
        <f t="shared" si="100"/>
        <v>57.99000000000001</v>
      </c>
      <c r="O233" s="9">
        <v>5.86</v>
      </c>
      <c r="P233" s="9">
        <v>3.96</v>
      </c>
      <c r="Q233" s="9">
        <f t="shared" si="101"/>
        <v>59.89000000000001</v>
      </c>
      <c r="R233" s="270">
        <f t="shared" si="102"/>
        <v>81.07</v>
      </c>
      <c r="S233" s="22">
        <f t="shared" si="103"/>
        <v>0</v>
      </c>
      <c r="T233" s="22">
        <f t="shared" si="104"/>
        <v>0</v>
      </c>
      <c r="U233" s="86">
        <f t="shared" si="105"/>
        <v>81.07</v>
      </c>
      <c r="V233" s="278">
        <v>1852.77</v>
      </c>
      <c r="W233" s="276">
        <f t="shared" si="106"/>
        <v>-1771.7</v>
      </c>
      <c r="X233" s="102"/>
      <c r="Y233" s="102"/>
    </row>
    <row r="234" spans="1:25" ht="15" hidden="1">
      <c r="A234" s="7" t="s">
        <v>12</v>
      </c>
      <c r="B234" s="8">
        <f t="shared" si="94"/>
        <v>68534.91000000003</v>
      </c>
      <c r="C234" s="107">
        <v>44469.39</v>
      </c>
      <c r="D234" s="8">
        <v>42220.25</v>
      </c>
      <c r="E234" s="8">
        <f t="shared" si="95"/>
        <v>70784.05000000003</v>
      </c>
      <c r="F234" s="163">
        <f t="shared" si="96"/>
        <v>1551.84</v>
      </c>
      <c r="G234" s="163">
        <v>517.28</v>
      </c>
      <c r="H234" s="163"/>
      <c r="I234" s="163">
        <f t="shared" si="97"/>
        <v>2069.12</v>
      </c>
      <c r="J234" s="15">
        <f t="shared" si="98"/>
        <v>4579.200000000001</v>
      </c>
      <c r="K234" s="107">
        <v>1526.4</v>
      </c>
      <c r="L234" s="107">
        <v>1526.4</v>
      </c>
      <c r="M234" s="107">
        <f t="shared" si="99"/>
        <v>4579.200000000001</v>
      </c>
      <c r="N234" s="15">
        <f t="shared" si="100"/>
        <v>119.26</v>
      </c>
      <c r="O234" s="9">
        <v>86.1</v>
      </c>
      <c r="P234" s="9">
        <v>111.6</v>
      </c>
      <c r="Q234" s="9">
        <f t="shared" si="101"/>
        <v>93.76000000000002</v>
      </c>
      <c r="R234" s="270">
        <f t="shared" si="102"/>
        <v>264.5</v>
      </c>
      <c r="S234" s="22">
        <f t="shared" si="103"/>
        <v>3052.8</v>
      </c>
      <c r="T234" s="22">
        <f t="shared" si="104"/>
        <v>0</v>
      </c>
      <c r="U234" s="86">
        <f t="shared" si="105"/>
        <v>3317.3</v>
      </c>
      <c r="V234" s="278">
        <v>5286.09</v>
      </c>
      <c r="W234" s="276">
        <f t="shared" si="106"/>
        <v>-1968.79</v>
      </c>
      <c r="X234" s="102"/>
      <c r="Y234" s="102"/>
    </row>
    <row r="235" spans="1:25" ht="15" hidden="1">
      <c r="A235" s="7" t="s">
        <v>13</v>
      </c>
      <c r="B235" s="8">
        <f t="shared" si="94"/>
        <v>60797.79999999999</v>
      </c>
      <c r="C235" s="107">
        <v>26263.09</v>
      </c>
      <c r="D235" s="8">
        <v>25240.52</v>
      </c>
      <c r="E235" s="8">
        <f t="shared" si="95"/>
        <v>61820.36999999998</v>
      </c>
      <c r="F235" s="163">
        <f t="shared" si="96"/>
        <v>523.11</v>
      </c>
      <c r="G235" s="163">
        <v>174.37</v>
      </c>
      <c r="H235" s="163"/>
      <c r="I235" s="163">
        <f t="shared" si="97"/>
        <v>697.48</v>
      </c>
      <c r="J235" s="15">
        <f t="shared" si="98"/>
        <v>2580.04</v>
      </c>
      <c r="K235" s="107">
        <v>645.01</v>
      </c>
      <c r="L235" s="107">
        <v>0</v>
      </c>
      <c r="M235" s="107">
        <f t="shared" si="99"/>
        <v>3225.05</v>
      </c>
      <c r="N235" s="15">
        <f t="shared" si="100"/>
        <v>73.40000000000003</v>
      </c>
      <c r="O235" s="9">
        <v>90.66</v>
      </c>
      <c r="P235" s="9">
        <v>83.38</v>
      </c>
      <c r="Q235" s="9">
        <f t="shared" si="101"/>
        <v>80.68000000000004</v>
      </c>
      <c r="R235" s="270">
        <f t="shared" si="102"/>
        <v>449.21</v>
      </c>
      <c r="S235" s="22">
        <f t="shared" si="103"/>
        <v>645.01</v>
      </c>
      <c r="T235" s="22">
        <f t="shared" si="104"/>
        <v>0</v>
      </c>
      <c r="U235" s="86">
        <f t="shared" si="105"/>
        <v>1094.22</v>
      </c>
      <c r="V235" s="278">
        <v>2146.89</v>
      </c>
      <c r="W235" s="276">
        <f t="shared" si="106"/>
        <v>-1052.6699999999998</v>
      </c>
      <c r="X235" s="102"/>
      <c r="Y235" s="102"/>
    </row>
    <row r="236" spans="1:25" ht="15" hidden="1">
      <c r="A236" s="7" t="s">
        <v>14</v>
      </c>
      <c r="B236" s="8">
        <f t="shared" si="94"/>
        <v>46677.18000000001</v>
      </c>
      <c r="C236" s="107">
        <v>32103.69</v>
      </c>
      <c r="D236" s="8">
        <v>32819.98</v>
      </c>
      <c r="E236" s="8">
        <f t="shared" si="95"/>
        <v>45960.89000000001</v>
      </c>
      <c r="F236" s="163">
        <f t="shared" si="96"/>
        <v>1481.8799999999999</v>
      </c>
      <c r="G236" s="163">
        <v>493.96</v>
      </c>
      <c r="H236" s="163"/>
      <c r="I236" s="163">
        <f t="shared" si="97"/>
        <v>1975.84</v>
      </c>
      <c r="J236" s="15">
        <f t="shared" si="98"/>
        <v>4095.3099999999986</v>
      </c>
      <c r="K236" s="107">
        <v>2054.81</v>
      </c>
      <c r="L236" s="107">
        <v>2312.92</v>
      </c>
      <c r="M236" s="107">
        <f t="shared" si="99"/>
        <v>3837.199999999999</v>
      </c>
      <c r="N236" s="15">
        <f t="shared" si="100"/>
        <v>-436.5799999999999</v>
      </c>
      <c r="O236" s="9">
        <v>149.91</v>
      </c>
      <c r="P236" s="9">
        <v>125.85</v>
      </c>
      <c r="Q236" s="9">
        <f t="shared" si="101"/>
        <v>-412.52</v>
      </c>
      <c r="R236" s="270">
        <f t="shared" si="102"/>
        <v>207.43</v>
      </c>
      <c r="S236" s="22">
        <f t="shared" si="103"/>
        <v>6164.43</v>
      </c>
      <c r="T236" s="22">
        <f t="shared" si="104"/>
        <v>0</v>
      </c>
      <c r="U236" s="86">
        <f t="shared" si="105"/>
        <v>6371.860000000001</v>
      </c>
      <c r="V236" s="278">
        <v>3191.69</v>
      </c>
      <c r="W236" s="275">
        <f t="shared" si="106"/>
        <v>3180.1700000000005</v>
      </c>
      <c r="X236" s="102"/>
      <c r="Y236" s="102"/>
    </row>
    <row r="237" spans="1:25" ht="15" hidden="1">
      <c r="A237" s="7" t="s">
        <v>144</v>
      </c>
      <c r="B237" s="8">
        <f t="shared" si="94"/>
        <v>70576.96000000002</v>
      </c>
      <c r="C237" s="107">
        <v>14758.91</v>
      </c>
      <c r="D237" s="8">
        <v>13455.66</v>
      </c>
      <c r="E237" s="8">
        <f t="shared" si="95"/>
        <v>71880.21000000002</v>
      </c>
      <c r="F237" s="163">
        <f t="shared" si="96"/>
        <v>556.5</v>
      </c>
      <c r="G237" s="163">
        <v>185.5</v>
      </c>
      <c r="H237" s="163"/>
      <c r="I237" s="163">
        <f t="shared" si="97"/>
        <v>742</v>
      </c>
      <c r="J237" s="15">
        <f t="shared" si="98"/>
        <v>18030.2</v>
      </c>
      <c r="K237" s="107">
        <v>372.59</v>
      </c>
      <c r="L237" s="107">
        <v>745.18</v>
      </c>
      <c r="M237" s="107">
        <f t="shared" si="99"/>
        <v>17657.61</v>
      </c>
      <c r="N237" s="15">
        <f t="shared" si="100"/>
        <v>-10.179999999999978</v>
      </c>
      <c r="O237" s="9">
        <v>33.97</v>
      </c>
      <c r="P237" s="9">
        <v>114.29</v>
      </c>
      <c r="Q237" s="9">
        <f t="shared" si="101"/>
        <v>-90.49999999999999</v>
      </c>
      <c r="R237" s="270">
        <f t="shared" si="102"/>
        <v>382.98</v>
      </c>
      <c r="S237" s="22">
        <f t="shared" si="103"/>
        <v>745.18</v>
      </c>
      <c r="T237" s="22">
        <f t="shared" si="104"/>
        <v>0</v>
      </c>
      <c r="U237" s="86">
        <f t="shared" si="105"/>
        <v>1128.1599999999999</v>
      </c>
      <c r="V237" s="278">
        <v>1337.82</v>
      </c>
      <c r="W237" s="276">
        <f t="shared" si="106"/>
        <v>-209.66000000000008</v>
      </c>
      <c r="X237" s="102"/>
      <c r="Y237" s="102"/>
    </row>
    <row r="238" spans="1:25" ht="15" hidden="1">
      <c r="A238" s="7" t="s">
        <v>15</v>
      </c>
      <c r="B238" s="8">
        <f t="shared" si="94"/>
        <v>101229.9800000001</v>
      </c>
      <c r="C238" s="107">
        <v>34700.16</v>
      </c>
      <c r="D238" s="8">
        <v>31432.91</v>
      </c>
      <c r="E238" s="8">
        <f t="shared" si="95"/>
        <v>104497.2300000001</v>
      </c>
      <c r="F238" s="163">
        <f t="shared" si="96"/>
        <v>0</v>
      </c>
      <c r="G238" s="163"/>
      <c r="H238" s="163"/>
      <c r="I238" s="163">
        <f t="shared" si="97"/>
        <v>0</v>
      </c>
      <c r="J238" s="15">
        <f t="shared" si="98"/>
        <v>37498.38</v>
      </c>
      <c r="K238" s="107">
        <v>354.57</v>
      </c>
      <c r="L238" s="107">
        <v>0</v>
      </c>
      <c r="M238" s="107">
        <f t="shared" si="99"/>
        <v>37852.95</v>
      </c>
      <c r="N238" s="15">
        <f t="shared" si="100"/>
        <v>529.2300000000001</v>
      </c>
      <c r="O238" s="9">
        <v>83.28</v>
      </c>
      <c r="P238" s="9">
        <v>76.51</v>
      </c>
      <c r="Q238" s="9">
        <f t="shared" si="101"/>
        <v>536.0000000000001</v>
      </c>
      <c r="R238" s="270">
        <f t="shared" si="102"/>
        <v>506.68</v>
      </c>
      <c r="S238" s="22">
        <f t="shared" si="103"/>
        <v>354.57</v>
      </c>
      <c r="T238" s="22">
        <f t="shared" si="104"/>
        <v>0</v>
      </c>
      <c r="U238" s="86">
        <f t="shared" si="105"/>
        <v>861.25</v>
      </c>
      <c r="V238" s="278">
        <v>1406.39</v>
      </c>
      <c r="W238" s="276">
        <f t="shared" si="106"/>
        <v>-545.1400000000001</v>
      </c>
      <c r="X238" s="102"/>
      <c r="Y238" s="102"/>
    </row>
    <row r="239" spans="1:25" ht="15" hidden="1">
      <c r="A239" s="7" t="s">
        <v>16</v>
      </c>
      <c r="B239" s="8">
        <f t="shared" si="94"/>
        <v>46244.56999999999</v>
      </c>
      <c r="C239" s="107">
        <v>28233.1</v>
      </c>
      <c r="D239" s="8">
        <v>30730.97</v>
      </c>
      <c r="E239" s="8">
        <f t="shared" si="95"/>
        <v>43746.69999999998</v>
      </c>
      <c r="F239" s="163">
        <f t="shared" si="96"/>
        <v>0</v>
      </c>
      <c r="G239" s="163"/>
      <c r="H239" s="163"/>
      <c r="I239" s="163">
        <f t="shared" si="97"/>
        <v>0</v>
      </c>
      <c r="J239" s="15">
        <f t="shared" si="98"/>
        <v>872.9100000000003</v>
      </c>
      <c r="K239" s="107">
        <v>290.97</v>
      </c>
      <c r="L239" s="107">
        <v>872.91</v>
      </c>
      <c r="M239" s="107">
        <f t="shared" si="99"/>
        <v>290.97000000000037</v>
      </c>
      <c r="N239" s="15">
        <f t="shared" si="100"/>
        <v>15.919999999999998</v>
      </c>
      <c r="O239" s="9">
        <v>37.15</v>
      </c>
      <c r="P239" s="9">
        <v>37.15</v>
      </c>
      <c r="Q239" s="9">
        <f t="shared" si="101"/>
        <v>15.919999999999995</v>
      </c>
      <c r="R239" s="270">
        <f t="shared" si="102"/>
        <v>67.4</v>
      </c>
      <c r="S239" s="22">
        <f t="shared" si="103"/>
        <v>1454.85</v>
      </c>
      <c r="T239" s="22">
        <f t="shared" si="104"/>
        <v>0</v>
      </c>
      <c r="U239" s="86">
        <f t="shared" si="105"/>
        <v>1522.25</v>
      </c>
      <c r="V239" s="278">
        <v>4008.03</v>
      </c>
      <c r="W239" s="276">
        <f t="shared" si="106"/>
        <v>-2485.78</v>
      </c>
      <c r="X239" s="102"/>
      <c r="Y239" s="102"/>
    </row>
    <row r="240" spans="1:25" ht="15" hidden="1">
      <c r="A240" s="7" t="s">
        <v>17</v>
      </c>
      <c r="B240" s="8">
        <f t="shared" si="94"/>
        <v>37288.69000000001</v>
      </c>
      <c r="C240" s="107">
        <v>36749.14</v>
      </c>
      <c r="D240" s="8">
        <v>36121.09</v>
      </c>
      <c r="E240" s="8">
        <f t="shared" si="95"/>
        <v>37916.74000000002</v>
      </c>
      <c r="F240" s="163">
        <f t="shared" si="96"/>
        <v>1105.0500000000002</v>
      </c>
      <c r="G240" s="163">
        <v>368.35</v>
      </c>
      <c r="H240" s="163"/>
      <c r="I240" s="163">
        <f t="shared" si="97"/>
        <v>1473.4</v>
      </c>
      <c r="J240" s="15">
        <f t="shared" si="98"/>
        <v>619.57</v>
      </c>
      <c r="K240" s="107">
        <v>619.57</v>
      </c>
      <c r="L240" s="107">
        <v>619.57</v>
      </c>
      <c r="M240" s="107">
        <f t="shared" si="99"/>
        <v>619.57</v>
      </c>
      <c r="N240" s="15">
        <f t="shared" si="100"/>
        <v>29.22000000000001</v>
      </c>
      <c r="O240" s="9">
        <v>16.11</v>
      </c>
      <c r="P240" s="9">
        <v>17.11</v>
      </c>
      <c r="Q240" s="9">
        <f t="shared" si="101"/>
        <v>28.220000000000013</v>
      </c>
      <c r="R240" s="270">
        <f t="shared" si="102"/>
        <v>73.35</v>
      </c>
      <c r="S240" s="22">
        <f t="shared" si="103"/>
        <v>1858.71</v>
      </c>
      <c r="T240" s="22">
        <f t="shared" si="104"/>
        <v>0</v>
      </c>
      <c r="U240" s="86">
        <f t="shared" si="105"/>
        <v>1932.06</v>
      </c>
      <c r="V240" s="278">
        <v>3269.12</v>
      </c>
      <c r="W240" s="276">
        <f t="shared" si="106"/>
        <v>-1337.06</v>
      </c>
      <c r="X240" s="102"/>
      <c r="Y240" s="102"/>
    </row>
    <row r="241" spans="1:25" ht="15" hidden="1">
      <c r="A241" s="7" t="s">
        <v>18</v>
      </c>
      <c r="B241" s="8">
        <f t="shared" si="94"/>
        <v>142215.72000000006</v>
      </c>
      <c r="C241" s="107">
        <v>77674.68</v>
      </c>
      <c r="D241" s="8">
        <v>75622.4</v>
      </c>
      <c r="E241" s="8">
        <f t="shared" si="95"/>
        <v>144268.00000000006</v>
      </c>
      <c r="F241" s="163">
        <f t="shared" si="96"/>
        <v>2606.0099999999998</v>
      </c>
      <c r="G241" s="163">
        <v>868.67</v>
      </c>
      <c r="H241" s="163"/>
      <c r="I241" s="163">
        <f t="shared" si="97"/>
        <v>3474.68</v>
      </c>
      <c r="J241" s="15">
        <f t="shared" si="98"/>
        <v>5310.07</v>
      </c>
      <c r="K241" s="107">
        <v>2216.46</v>
      </c>
      <c r="L241" s="107">
        <v>2877.37</v>
      </c>
      <c r="M241" s="107">
        <f t="shared" si="99"/>
        <v>4649.16</v>
      </c>
      <c r="N241" s="15">
        <f t="shared" si="100"/>
        <v>129.76999999999998</v>
      </c>
      <c r="O241" s="9">
        <v>53.01</v>
      </c>
      <c r="P241" s="9">
        <v>61.68</v>
      </c>
      <c r="Q241" s="9">
        <f t="shared" si="101"/>
        <v>121.09999999999997</v>
      </c>
      <c r="R241" s="270">
        <f t="shared" si="102"/>
        <v>179.57</v>
      </c>
      <c r="S241" s="22">
        <f t="shared" si="103"/>
        <v>5965.68</v>
      </c>
      <c r="T241" s="22">
        <f t="shared" si="104"/>
        <v>0</v>
      </c>
      <c r="U241" s="86">
        <f t="shared" si="105"/>
        <v>6145.25</v>
      </c>
      <c r="V241" s="278">
        <v>7784.95</v>
      </c>
      <c r="W241" s="276">
        <f t="shared" si="106"/>
        <v>-1639.6999999999998</v>
      </c>
      <c r="X241" s="102"/>
      <c r="Y241" s="102"/>
    </row>
    <row r="242" spans="1:25" ht="15" hidden="1">
      <c r="A242" s="7" t="s">
        <v>143</v>
      </c>
      <c r="B242" s="8">
        <f t="shared" si="94"/>
        <v>91686.93000000005</v>
      </c>
      <c r="C242" s="107">
        <v>33249.55</v>
      </c>
      <c r="D242" s="8">
        <v>33584.53</v>
      </c>
      <c r="E242" s="8">
        <f t="shared" si="95"/>
        <v>91351.95000000006</v>
      </c>
      <c r="F242" s="163">
        <f t="shared" si="96"/>
        <v>1865.0700000000002</v>
      </c>
      <c r="G242" s="163">
        <v>621.69</v>
      </c>
      <c r="H242" s="163"/>
      <c r="I242" s="163">
        <f t="shared" si="97"/>
        <v>2486.76</v>
      </c>
      <c r="J242" s="15">
        <f t="shared" si="98"/>
        <v>0</v>
      </c>
      <c r="K242" s="107"/>
      <c r="L242" s="107"/>
      <c r="M242" s="107">
        <f t="shared" si="99"/>
        <v>0</v>
      </c>
      <c r="N242" s="15">
        <f t="shared" si="100"/>
        <v>-222.26999999999998</v>
      </c>
      <c r="O242" s="9">
        <v>128.83</v>
      </c>
      <c r="P242" s="9">
        <v>18.86</v>
      </c>
      <c r="Q242" s="9">
        <f t="shared" si="101"/>
        <v>-112.29999999999997</v>
      </c>
      <c r="R242" s="270">
        <f t="shared" si="102"/>
        <v>895.98</v>
      </c>
      <c r="S242" s="22">
        <f t="shared" si="103"/>
        <v>0</v>
      </c>
      <c r="T242" s="22">
        <f t="shared" si="104"/>
        <v>0</v>
      </c>
      <c r="U242" s="86">
        <f t="shared" si="105"/>
        <v>895.98</v>
      </c>
      <c r="V242" s="278">
        <v>19991.02</v>
      </c>
      <c r="W242" s="276">
        <f t="shared" si="106"/>
        <v>-19095.04</v>
      </c>
      <c r="X242" s="102"/>
      <c r="Y242" s="102"/>
    </row>
    <row r="243" spans="1:25" ht="15" hidden="1">
      <c r="A243" s="7" t="s">
        <v>100</v>
      </c>
      <c r="B243" s="8">
        <f t="shared" si="94"/>
        <v>204286.10999999987</v>
      </c>
      <c r="C243" s="107">
        <v>71498.6</v>
      </c>
      <c r="D243" s="8">
        <v>65935.49</v>
      </c>
      <c r="E243" s="8">
        <f t="shared" si="95"/>
        <v>209849.21999999986</v>
      </c>
      <c r="F243" s="163">
        <f t="shared" si="96"/>
        <v>2987.6099999999997</v>
      </c>
      <c r="G243" s="163">
        <v>995.87</v>
      </c>
      <c r="H243" s="163"/>
      <c r="I243" s="163">
        <f t="shared" si="97"/>
        <v>3983.4799999999996</v>
      </c>
      <c r="J243" s="15">
        <f t="shared" si="98"/>
        <v>6562.490000000016</v>
      </c>
      <c r="K243" s="107">
        <v>3198.02</v>
      </c>
      <c r="L243" s="107">
        <v>3018.88</v>
      </c>
      <c r="M243" s="107">
        <f t="shared" si="99"/>
        <v>6741.6300000000165</v>
      </c>
      <c r="N243" s="15">
        <f t="shared" si="100"/>
        <v>0.380000000000166</v>
      </c>
      <c r="O243" s="9">
        <v>101.05</v>
      </c>
      <c r="P243" s="9">
        <v>110.27</v>
      </c>
      <c r="Q243" s="9">
        <f t="shared" si="101"/>
        <v>-8.839999999999833</v>
      </c>
      <c r="R243" s="270">
        <f t="shared" si="102"/>
        <v>1089.76</v>
      </c>
      <c r="S243" s="22">
        <f t="shared" si="103"/>
        <v>22881.600000000002</v>
      </c>
      <c r="T243" s="22">
        <f t="shared" si="104"/>
        <v>0</v>
      </c>
      <c r="U243" s="86">
        <f t="shared" si="105"/>
        <v>23971.36</v>
      </c>
      <c r="V243" s="278">
        <v>4645.2</v>
      </c>
      <c r="W243" s="275">
        <f t="shared" si="106"/>
        <v>19326.16</v>
      </c>
      <c r="X243" s="102"/>
      <c r="Y243" s="102"/>
    </row>
    <row r="244" spans="1:25" ht="15" hidden="1">
      <c r="A244" s="7" t="s">
        <v>19</v>
      </c>
      <c r="B244" s="8">
        <f>E219</f>
        <v>76556.25000000001</v>
      </c>
      <c r="C244" s="107">
        <v>52709.03</v>
      </c>
      <c r="D244" s="8">
        <v>49012.95</v>
      </c>
      <c r="E244" s="8">
        <f>B244+C244-D244</f>
        <v>80252.33000000002</v>
      </c>
      <c r="F244" s="163">
        <f t="shared" si="96"/>
        <v>2276.88</v>
      </c>
      <c r="G244" s="163">
        <v>758.96</v>
      </c>
      <c r="H244" s="163"/>
      <c r="I244" s="163">
        <f t="shared" si="97"/>
        <v>3035.84</v>
      </c>
      <c r="J244" s="15">
        <f t="shared" si="98"/>
        <v>-303.1599999999999</v>
      </c>
      <c r="K244" s="107">
        <v>675.75</v>
      </c>
      <c r="L244" s="107">
        <v>372.59</v>
      </c>
      <c r="M244" s="107">
        <f t="shared" si="99"/>
        <v>0</v>
      </c>
      <c r="N244" s="15">
        <f t="shared" si="100"/>
        <v>69.02999999999999</v>
      </c>
      <c r="O244" s="9">
        <v>44.29</v>
      </c>
      <c r="P244" s="9">
        <v>42.28</v>
      </c>
      <c r="Q244" s="9">
        <f t="shared" si="101"/>
        <v>71.03999999999999</v>
      </c>
      <c r="R244" s="270">
        <f t="shared" si="102"/>
        <v>249.51000000000002</v>
      </c>
      <c r="S244" s="22">
        <f t="shared" si="103"/>
        <v>2330.41</v>
      </c>
      <c r="T244" s="22">
        <f t="shared" si="104"/>
        <v>0</v>
      </c>
      <c r="U244" s="86">
        <f t="shared" si="105"/>
        <v>2579.92</v>
      </c>
      <c r="V244" s="278">
        <v>47729.24</v>
      </c>
      <c r="W244" s="276">
        <f t="shared" si="106"/>
        <v>-45149.32</v>
      </c>
      <c r="X244" s="102"/>
      <c r="Y244" s="102"/>
    </row>
    <row r="245" spans="1:25" ht="15" hidden="1">
      <c r="A245" s="7" t="s">
        <v>20</v>
      </c>
      <c r="B245" s="8">
        <f>E220</f>
        <v>58166.14000000004</v>
      </c>
      <c r="C245" s="107">
        <v>33909.41</v>
      </c>
      <c r="D245" s="8">
        <v>33513.92</v>
      </c>
      <c r="E245" s="8">
        <f>B245+C245-D245</f>
        <v>58561.63000000005</v>
      </c>
      <c r="F245" s="163">
        <f>I220</f>
        <v>1082.79</v>
      </c>
      <c r="G245" s="163">
        <v>360.93</v>
      </c>
      <c r="H245" s="163"/>
      <c r="I245" s="163">
        <f>F245+G245-H245</f>
        <v>1443.72</v>
      </c>
      <c r="J245" s="15">
        <f>M220</f>
        <v>1378</v>
      </c>
      <c r="K245" s="107">
        <v>689</v>
      </c>
      <c r="L245" s="107"/>
      <c r="M245" s="107">
        <f>J245+K245-L245</f>
        <v>2067</v>
      </c>
      <c r="N245" s="15">
        <f>Q220</f>
        <v>65.91000000000001</v>
      </c>
      <c r="O245" s="9">
        <v>34.86</v>
      </c>
      <c r="P245" s="9">
        <v>37.12</v>
      </c>
      <c r="Q245" s="9">
        <f>N245+O245-P245</f>
        <v>63.65000000000001</v>
      </c>
      <c r="R245" s="270">
        <f t="shared" si="102"/>
        <v>92.42999999999999</v>
      </c>
      <c r="S245" s="22">
        <f t="shared" si="103"/>
        <v>689</v>
      </c>
      <c r="T245" s="22">
        <f t="shared" si="104"/>
        <v>0</v>
      </c>
      <c r="U245" s="86">
        <f t="shared" si="105"/>
        <v>781.43</v>
      </c>
      <c r="V245" s="278">
        <v>37417.53</v>
      </c>
      <c r="W245" s="276">
        <f t="shared" si="106"/>
        <v>-36636.1</v>
      </c>
      <c r="X245" s="102"/>
      <c r="Y245" s="102"/>
    </row>
    <row r="246" spans="1:25" ht="15" hidden="1">
      <c r="A246" s="10" t="s">
        <v>21</v>
      </c>
      <c r="B246" s="11">
        <f>SUM(B227:B245)</f>
        <v>1821897.4700000007</v>
      </c>
      <c r="C246" s="11">
        <f>SUM(C227:C245)</f>
        <v>663036.5599999999</v>
      </c>
      <c r="D246" s="11">
        <f aca="true" t="shared" si="107" ref="D246:Q246">SUM(D227:D245)</f>
        <v>678424.11</v>
      </c>
      <c r="E246" s="11">
        <f t="shared" si="107"/>
        <v>1806509.9200000006</v>
      </c>
      <c r="F246" s="175">
        <f t="shared" si="107"/>
        <v>38424.659999999996</v>
      </c>
      <c r="G246" s="175">
        <f t="shared" si="107"/>
        <v>12708.580000000002</v>
      </c>
      <c r="H246" s="175">
        <f t="shared" si="107"/>
        <v>0</v>
      </c>
      <c r="I246" s="175">
        <f t="shared" si="107"/>
        <v>51133.23999999999</v>
      </c>
      <c r="J246" s="11">
        <f t="shared" si="107"/>
        <v>97027.20000000004</v>
      </c>
      <c r="K246" s="11">
        <f t="shared" si="107"/>
        <v>18568.02</v>
      </c>
      <c r="L246" s="11">
        <f t="shared" si="107"/>
        <v>17177.300000000003</v>
      </c>
      <c r="M246" s="11">
        <f t="shared" si="107"/>
        <v>98417.92000000003</v>
      </c>
      <c r="N246" s="11">
        <f t="shared" si="107"/>
        <v>866.6500000000004</v>
      </c>
      <c r="O246" s="11">
        <f t="shared" si="107"/>
        <v>2502.890000000001</v>
      </c>
      <c r="P246" s="11">
        <f t="shared" si="107"/>
        <v>2233.91</v>
      </c>
      <c r="Q246" s="11">
        <f t="shared" si="107"/>
        <v>1135.6300000000006</v>
      </c>
      <c r="R246" s="193">
        <f t="shared" si="102"/>
        <v>9553.62</v>
      </c>
      <c r="S246" s="277">
        <f>SUM(S227:S245)</f>
        <v>81823.46</v>
      </c>
      <c r="T246" s="277">
        <f>SUM(T227:T245)</f>
        <v>0</v>
      </c>
      <c r="U246" s="277">
        <f>U245+U244+U243+U242+U241+U240+U239+U238+U237+U236+U235+U234+U233+U232+U231+U230+U229+U228+U227</f>
        <v>91377.07999999999</v>
      </c>
      <c r="V246" s="278">
        <f>SUM(V227:V245)</f>
        <v>177067.06</v>
      </c>
      <c r="W246" s="279">
        <f>U246-V246</f>
        <v>-85689.98000000001</v>
      </c>
      <c r="X246" s="102"/>
      <c r="Y246" s="102"/>
    </row>
    <row r="247" ht="15" hidden="1">
      <c r="U247" s="94"/>
    </row>
    <row r="248" ht="15" hidden="1"/>
    <row r="249" ht="23.25" customHeight="1" hidden="1"/>
    <row r="250" spans="11:18" ht="15" hidden="1">
      <c r="K250" t="s">
        <v>276</v>
      </c>
      <c r="R250" s="28"/>
    </row>
    <row r="251" spans="2:18" ht="15" hidden="1">
      <c r="B251" s="12" t="s">
        <v>183</v>
      </c>
      <c r="C251" s="12"/>
      <c r="D251" s="12"/>
      <c r="E251" s="13"/>
      <c r="F251" s="13"/>
      <c r="G251" s="12"/>
      <c r="H251" s="13"/>
      <c r="I251" s="13"/>
      <c r="J251" s="17"/>
      <c r="K251" s="13"/>
      <c r="N251" s="3"/>
      <c r="R251" s="29"/>
    </row>
    <row r="252" spans="1:18" ht="15" hidden="1">
      <c r="A252" s="380" t="s">
        <v>1</v>
      </c>
      <c r="B252" s="380" t="s">
        <v>22</v>
      </c>
      <c r="C252" s="382" t="s">
        <v>2</v>
      </c>
      <c r="D252" s="383"/>
      <c r="E252" s="384"/>
      <c r="F252" s="172"/>
      <c r="G252" s="385" t="s">
        <v>3</v>
      </c>
      <c r="H252" s="386"/>
      <c r="I252" s="387"/>
      <c r="J252" s="16"/>
      <c r="K252" s="389" t="s">
        <v>4</v>
      </c>
      <c r="L252" s="389"/>
      <c r="M252" s="389"/>
      <c r="N252" s="19"/>
      <c r="O252" s="389" t="s">
        <v>275</v>
      </c>
      <c r="P252" s="389"/>
      <c r="Q252" s="404"/>
      <c r="R252" s="29"/>
    </row>
    <row r="253" spans="1:18" ht="25.5" hidden="1">
      <c r="A253" s="381"/>
      <c r="B253" s="381"/>
      <c r="C253" s="4" t="s">
        <v>5</v>
      </c>
      <c r="D253" s="4" t="s">
        <v>6</v>
      </c>
      <c r="E253" s="4" t="s">
        <v>7</v>
      </c>
      <c r="F253" s="173" t="s">
        <v>22</v>
      </c>
      <c r="G253" s="174" t="s">
        <v>5</v>
      </c>
      <c r="H253" s="174" t="s">
        <v>29</v>
      </c>
      <c r="I253" s="174" t="s">
        <v>7</v>
      </c>
      <c r="J253" s="18" t="s">
        <v>22</v>
      </c>
      <c r="K253" s="6" t="s">
        <v>5</v>
      </c>
      <c r="L253" s="6" t="s">
        <v>6</v>
      </c>
      <c r="M253" s="6" t="s">
        <v>7</v>
      </c>
      <c r="N253" s="18" t="s">
        <v>22</v>
      </c>
      <c r="O253" s="26" t="s">
        <v>5</v>
      </c>
      <c r="P253" s="26" t="s">
        <v>6</v>
      </c>
      <c r="Q253" s="105" t="s">
        <v>7</v>
      </c>
      <c r="R253" s="29"/>
    </row>
    <row r="254" spans="1:18" ht="15" hidden="1">
      <c r="A254" s="7" t="s">
        <v>98</v>
      </c>
      <c r="B254" s="8">
        <f aca="true" t="shared" si="108" ref="B254:B270">E227</f>
        <v>106392.26000000004</v>
      </c>
      <c r="C254" s="4">
        <v>12766.11</v>
      </c>
      <c r="D254" s="4">
        <v>11467.54</v>
      </c>
      <c r="E254" s="8">
        <f aca="true" t="shared" si="109" ref="E254:E270">B254+C254-D254</f>
        <v>107690.83000000005</v>
      </c>
      <c r="F254" s="163">
        <f aca="true" t="shared" si="110" ref="F254:F271">I227</f>
        <v>8109</v>
      </c>
      <c r="G254" s="163">
        <v>2027.25</v>
      </c>
      <c r="H254" s="174">
        <v>2027.25</v>
      </c>
      <c r="I254" s="163">
        <f aca="true" t="shared" si="111" ref="I254:I271">F254+G254-H254</f>
        <v>8109</v>
      </c>
      <c r="J254" s="15">
        <f aca="true" t="shared" si="112" ref="J254:J271">M227</f>
        <v>4271.8</v>
      </c>
      <c r="K254" s="273">
        <v>4271.8</v>
      </c>
      <c r="L254" s="214">
        <v>4271.8</v>
      </c>
      <c r="M254" s="9">
        <f aca="true" t="shared" si="113" ref="M254:M271">J254+K254-L254</f>
        <v>4271.8</v>
      </c>
      <c r="N254" s="15">
        <f aca="true" t="shared" si="114" ref="N254:N271">Q227</f>
        <v>-12.270000000000026</v>
      </c>
      <c r="O254" s="26">
        <v>41.78</v>
      </c>
      <c r="P254" s="26">
        <v>33.94</v>
      </c>
      <c r="Q254" s="106">
        <f aca="true" t="shared" si="115" ref="Q254:Q271">N254+O254-P254</f>
        <v>-4.430000000000021</v>
      </c>
      <c r="R254" s="29"/>
    </row>
    <row r="255" spans="1:18" ht="15" hidden="1">
      <c r="A255" s="7" t="s">
        <v>104</v>
      </c>
      <c r="B255" s="8">
        <f t="shared" si="108"/>
        <v>149603.75999999998</v>
      </c>
      <c r="C255" s="4">
        <v>29875.84</v>
      </c>
      <c r="D255" s="4">
        <v>33750.37</v>
      </c>
      <c r="E255" s="8">
        <f t="shared" si="109"/>
        <v>145729.22999999998</v>
      </c>
      <c r="F255" s="163">
        <f t="shared" si="110"/>
        <v>1516.72</v>
      </c>
      <c r="G255" s="163">
        <v>379.18</v>
      </c>
      <c r="H255" s="174">
        <v>379.18</v>
      </c>
      <c r="I255" s="163">
        <f t="shared" si="111"/>
        <v>1516.72</v>
      </c>
      <c r="J255" s="15">
        <f t="shared" si="112"/>
        <v>0</v>
      </c>
      <c r="K255" s="269"/>
      <c r="L255" s="214">
        <v>0</v>
      </c>
      <c r="M255" s="9">
        <f t="shared" si="113"/>
        <v>0</v>
      </c>
      <c r="N255" s="15">
        <f t="shared" si="114"/>
        <v>185.19000000000003</v>
      </c>
      <c r="O255" s="26">
        <v>164.26</v>
      </c>
      <c r="P255" s="26">
        <v>211.45</v>
      </c>
      <c r="Q255" s="106">
        <f t="shared" si="115"/>
        <v>138.00000000000006</v>
      </c>
      <c r="R255" s="31"/>
    </row>
    <row r="256" spans="1:18" ht="15.75" customHeight="1" hidden="1">
      <c r="A256" s="7" t="s">
        <v>8</v>
      </c>
      <c r="B256" s="8">
        <f t="shared" si="108"/>
        <v>70591.56</v>
      </c>
      <c r="C256" s="8">
        <v>29749.93</v>
      </c>
      <c r="D256" s="8">
        <v>29299.93</v>
      </c>
      <c r="E256" s="8">
        <f t="shared" si="109"/>
        <v>71041.56</v>
      </c>
      <c r="F256" s="163">
        <f t="shared" si="110"/>
        <v>1859.28</v>
      </c>
      <c r="G256" s="163">
        <v>464.82</v>
      </c>
      <c r="H256" s="163">
        <v>464.82</v>
      </c>
      <c r="I256" s="163">
        <f t="shared" si="111"/>
        <v>1859.28</v>
      </c>
      <c r="J256" s="15">
        <f t="shared" si="112"/>
        <v>0</v>
      </c>
      <c r="K256" s="107"/>
      <c r="L256" s="215">
        <v>0</v>
      </c>
      <c r="M256" s="9">
        <f t="shared" si="113"/>
        <v>0</v>
      </c>
      <c r="N256" s="15">
        <f t="shared" si="114"/>
        <v>43.48</v>
      </c>
      <c r="O256" s="27">
        <v>17.58</v>
      </c>
      <c r="P256" s="27">
        <v>20.42</v>
      </c>
      <c r="Q256" s="106">
        <f t="shared" si="115"/>
        <v>40.63999999999999</v>
      </c>
      <c r="R256" s="31"/>
    </row>
    <row r="257" spans="1:18" ht="15.75" customHeight="1" hidden="1">
      <c r="A257" s="7" t="s">
        <v>99</v>
      </c>
      <c r="B257" s="8">
        <f t="shared" si="108"/>
        <v>371505.09000000014</v>
      </c>
      <c r="C257" s="8">
        <v>71650.7</v>
      </c>
      <c r="D257" s="8">
        <v>91461.9</v>
      </c>
      <c r="E257" s="8">
        <f t="shared" si="109"/>
        <v>351693.89000000013</v>
      </c>
      <c r="F257" s="163">
        <f t="shared" si="110"/>
        <v>8422.76</v>
      </c>
      <c r="G257" s="163">
        <v>2105.69</v>
      </c>
      <c r="H257" s="163">
        <v>2105.69</v>
      </c>
      <c r="I257" s="163">
        <f t="shared" si="111"/>
        <v>8422.76</v>
      </c>
      <c r="J257" s="15">
        <f t="shared" si="112"/>
        <v>12625.779999999999</v>
      </c>
      <c r="K257" s="107">
        <v>1653.07</v>
      </c>
      <c r="L257" s="215">
        <v>3839.85</v>
      </c>
      <c r="M257" s="9">
        <f t="shared" si="113"/>
        <v>10438.999999999998</v>
      </c>
      <c r="N257" s="15">
        <f t="shared" si="114"/>
        <v>354.3299999999999</v>
      </c>
      <c r="O257" s="27">
        <v>342.67</v>
      </c>
      <c r="P257" s="27">
        <v>472.27</v>
      </c>
      <c r="Q257" s="106">
        <f t="shared" si="115"/>
        <v>224.73000000000002</v>
      </c>
      <c r="R257" s="31"/>
    </row>
    <row r="258" spans="1:18" ht="15" hidden="1">
      <c r="A258" s="7" t="s">
        <v>9</v>
      </c>
      <c r="B258" s="8">
        <f t="shared" si="108"/>
        <v>56461.800000000025</v>
      </c>
      <c r="C258" s="8">
        <v>17130.13</v>
      </c>
      <c r="D258" s="8">
        <v>18537.47</v>
      </c>
      <c r="E258" s="8">
        <f t="shared" si="109"/>
        <v>55054.46000000002</v>
      </c>
      <c r="F258" s="163">
        <f t="shared" si="110"/>
        <v>9843.159999999998</v>
      </c>
      <c r="G258" s="163">
        <v>2386.06</v>
      </c>
      <c r="H258" s="163">
        <v>2386.06</v>
      </c>
      <c r="I258" s="163">
        <f t="shared" si="111"/>
        <v>9843.159999999998</v>
      </c>
      <c r="J258" s="15">
        <f t="shared" si="112"/>
        <v>0</v>
      </c>
      <c r="K258" s="107"/>
      <c r="L258" s="215"/>
      <c r="M258" s="9">
        <f t="shared" si="113"/>
        <v>0</v>
      </c>
      <c r="N258" s="15">
        <f t="shared" si="114"/>
        <v>120.73000000000005</v>
      </c>
      <c r="O258" s="27">
        <v>46.51</v>
      </c>
      <c r="P258" s="27">
        <v>47.16</v>
      </c>
      <c r="Q258" s="106">
        <f t="shared" si="115"/>
        <v>120.08000000000004</v>
      </c>
      <c r="R258" s="31"/>
    </row>
    <row r="259" spans="1:18" ht="15" hidden="1">
      <c r="A259" s="7" t="s">
        <v>10</v>
      </c>
      <c r="B259" s="8">
        <f t="shared" si="108"/>
        <v>15610.560000000009</v>
      </c>
      <c r="C259" s="8">
        <v>7796.83</v>
      </c>
      <c r="D259" s="8">
        <v>6855.02</v>
      </c>
      <c r="E259" s="8">
        <f t="shared" si="109"/>
        <v>16552.370000000006</v>
      </c>
      <c r="F259" s="163">
        <f t="shared" si="110"/>
        <v>0</v>
      </c>
      <c r="G259" s="163"/>
      <c r="H259" s="163"/>
      <c r="I259" s="163">
        <f t="shared" si="111"/>
        <v>0</v>
      </c>
      <c r="J259" s="15">
        <f t="shared" si="112"/>
        <v>0</v>
      </c>
      <c r="K259" s="107"/>
      <c r="L259" s="215"/>
      <c r="M259" s="9">
        <f t="shared" si="113"/>
        <v>0</v>
      </c>
      <c r="N259" s="15">
        <f t="shared" si="114"/>
        <v>-1.9299999999999962</v>
      </c>
      <c r="O259" s="27">
        <v>15.43</v>
      </c>
      <c r="P259" s="27">
        <v>15.43</v>
      </c>
      <c r="Q259" s="106">
        <f t="shared" si="115"/>
        <v>-1.9299999999999962</v>
      </c>
      <c r="R259" s="31"/>
    </row>
    <row r="260" spans="1:18" ht="15" hidden="1">
      <c r="A260" s="7" t="s">
        <v>11</v>
      </c>
      <c r="B260" s="8">
        <f t="shared" si="108"/>
        <v>15455.569999999992</v>
      </c>
      <c r="C260" s="8">
        <v>7768.21</v>
      </c>
      <c r="D260" s="8">
        <v>11507.42</v>
      </c>
      <c r="E260" s="8">
        <f t="shared" si="109"/>
        <v>11716.359999999991</v>
      </c>
      <c r="F260" s="163">
        <f t="shared" si="110"/>
        <v>0</v>
      </c>
      <c r="G260" s="163"/>
      <c r="H260" s="163"/>
      <c r="I260" s="163">
        <f t="shared" si="111"/>
        <v>0</v>
      </c>
      <c r="J260" s="15">
        <f t="shared" si="112"/>
        <v>0</v>
      </c>
      <c r="K260" s="107"/>
      <c r="L260" s="215"/>
      <c r="M260" s="9">
        <f t="shared" si="113"/>
        <v>0</v>
      </c>
      <c r="N260" s="15">
        <f t="shared" si="114"/>
        <v>59.89000000000001</v>
      </c>
      <c r="O260" s="27">
        <v>105.67</v>
      </c>
      <c r="P260" s="27">
        <v>108.77</v>
      </c>
      <c r="Q260" s="106">
        <f t="shared" si="115"/>
        <v>56.790000000000006</v>
      </c>
      <c r="R260" s="31"/>
    </row>
    <row r="261" spans="1:18" ht="15" hidden="1">
      <c r="A261" s="7" t="s">
        <v>12</v>
      </c>
      <c r="B261" s="8">
        <f t="shared" si="108"/>
        <v>70784.05000000003</v>
      </c>
      <c r="C261" s="8">
        <v>44469.39</v>
      </c>
      <c r="D261" s="8">
        <v>47745.12</v>
      </c>
      <c r="E261" s="8">
        <f t="shared" si="109"/>
        <v>67508.32000000004</v>
      </c>
      <c r="F261" s="163">
        <f t="shared" si="110"/>
        <v>2069.12</v>
      </c>
      <c r="G261" s="163">
        <v>517.28</v>
      </c>
      <c r="H261" s="163">
        <v>517.28</v>
      </c>
      <c r="I261" s="163">
        <f t="shared" si="111"/>
        <v>2069.12</v>
      </c>
      <c r="J261" s="15">
        <f t="shared" si="112"/>
        <v>4579.200000000001</v>
      </c>
      <c r="K261" s="193">
        <v>1526.4</v>
      </c>
      <c r="L261" s="215"/>
      <c r="M261" s="9">
        <f t="shared" si="113"/>
        <v>6105.6</v>
      </c>
      <c r="N261" s="15">
        <f t="shared" si="114"/>
        <v>93.76000000000002</v>
      </c>
      <c r="O261" s="27">
        <v>115.17</v>
      </c>
      <c r="P261" s="27">
        <v>101.98</v>
      </c>
      <c r="Q261" s="106">
        <f t="shared" si="115"/>
        <v>106.95</v>
      </c>
      <c r="R261" s="31"/>
    </row>
    <row r="262" spans="1:18" ht="15" hidden="1">
      <c r="A262" s="7" t="s">
        <v>13</v>
      </c>
      <c r="B262" s="8">
        <f t="shared" si="108"/>
        <v>61820.36999999998</v>
      </c>
      <c r="C262" s="8">
        <v>26263.09</v>
      </c>
      <c r="D262" s="8">
        <v>26981.65</v>
      </c>
      <c r="E262" s="8">
        <f t="shared" si="109"/>
        <v>61101.809999999976</v>
      </c>
      <c r="F262" s="163">
        <f t="shared" si="110"/>
        <v>697.48</v>
      </c>
      <c r="G262" s="163">
        <v>174.37</v>
      </c>
      <c r="H262" s="163">
        <v>174.37</v>
      </c>
      <c r="I262" s="163">
        <f t="shared" si="111"/>
        <v>697.48</v>
      </c>
      <c r="J262" s="15">
        <f t="shared" si="112"/>
        <v>3225.05</v>
      </c>
      <c r="K262" s="193">
        <v>645.01</v>
      </c>
      <c r="L262" s="215">
        <v>645.01</v>
      </c>
      <c r="M262" s="9">
        <f t="shared" si="113"/>
        <v>3225.05</v>
      </c>
      <c r="N262" s="15">
        <f t="shared" si="114"/>
        <v>80.68000000000004</v>
      </c>
      <c r="O262" s="27">
        <v>93.97</v>
      </c>
      <c r="P262" s="27">
        <v>85.39</v>
      </c>
      <c r="Q262" s="106">
        <f t="shared" si="115"/>
        <v>89.26000000000003</v>
      </c>
      <c r="R262" s="31"/>
    </row>
    <row r="263" spans="1:18" ht="15" hidden="1">
      <c r="A263" s="7" t="s">
        <v>14</v>
      </c>
      <c r="B263" s="8">
        <f t="shared" si="108"/>
        <v>45960.89000000001</v>
      </c>
      <c r="C263" s="8">
        <v>32103.69</v>
      </c>
      <c r="D263" s="8">
        <v>28674.44</v>
      </c>
      <c r="E263" s="8">
        <f t="shared" si="109"/>
        <v>49390.14</v>
      </c>
      <c r="F263" s="163">
        <f t="shared" si="110"/>
        <v>1975.84</v>
      </c>
      <c r="G263" s="163">
        <v>493.96</v>
      </c>
      <c r="H263" s="163">
        <v>493.96</v>
      </c>
      <c r="I263" s="163">
        <f t="shared" si="111"/>
        <v>1975.8399999999997</v>
      </c>
      <c r="J263" s="15">
        <f t="shared" si="112"/>
        <v>3837.199999999999</v>
      </c>
      <c r="K263" s="193">
        <v>2054.81</v>
      </c>
      <c r="L263" s="215">
        <v>2116.29</v>
      </c>
      <c r="M263" s="9">
        <f t="shared" si="113"/>
        <v>3775.7199999999984</v>
      </c>
      <c r="N263" s="15">
        <f t="shared" si="114"/>
        <v>-412.52</v>
      </c>
      <c r="O263" s="27">
        <v>52.28</v>
      </c>
      <c r="P263" s="27">
        <v>79.52</v>
      </c>
      <c r="Q263" s="106">
        <f t="shared" si="115"/>
        <v>-439.76</v>
      </c>
      <c r="R263" s="31"/>
    </row>
    <row r="264" spans="1:18" ht="15" hidden="1">
      <c r="A264" s="7" t="s">
        <v>144</v>
      </c>
      <c r="B264" s="8">
        <f t="shared" si="108"/>
        <v>71880.21000000002</v>
      </c>
      <c r="C264" s="8">
        <v>14758.91</v>
      </c>
      <c r="D264" s="8">
        <v>13735.92</v>
      </c>
      <c r="E264" s="8">
        <f t="shared" si="109"/>
        <v>72903.20000000003</v>
      </c>
      <c r="F264" s="163">
        <f t="shared" si="110"/>
        <v>742</v>
      </c>
      <c r="G264" s="163">
        <v>185.5</v>
      </c>
      <c r="H264" s="163">
        <v>185.5</v>
      </c>
      <c r="I264" s="163">
        <f t="shared" si="111"/>
        <v>742</v>
      </c>
      <c r="J264" s="15">
        <f t="shared" si="112"/>
        <v>17657.61</v>
      </c>
      <c r="K264" s="193">
        <v>372.59</v>
      </c>
      <c r="L264" s="215"/>
      <c r="M264" s="9">
        <f t="shared" si="113"/>
        <v>18030.2</v>
      </c>
      <c r="N264" s="15">
        <f t="shared" si="114"/>
        <v>-90.49999999999999</v>
      </c>
      <c r="O264" s="27">
        <v>17.8</v>
      </c>
      <c r="P264" s="27">
        <v>6.39</v>
      </c>
      <c r="Q264" s="106">
        <f t="shared" si="115"/>
        <v>-79.08999999999999</v>
      </c>
      <c r="R264" s="31"/>
    </row>
    <row r="265" spans="1:18" ht="15" hidden="1">
      <c r="A265" s="7" t="s">
        <v>15</v>
      </c>
      <c r="B265" s="8">
        <f t="shared" si="108"/>
        <v>104497.2300000001</v>
      </c>
      <c r="C265" s="8">
        <v>34700.16</v>
      </c>
      <c r="D265" s="8">
        <v>50539.99</v>
      </c>
      <c r="E265" s="8">
        <f t="shared" si="109"/>
        <v>88657.40000000011</v>
      </c>
      <c r="F265" s="163">
        <f t="shared" si="110"/>
        <v>0</v>
      </c>
      <c r="G265" s="163"/>
      <c r="H265" s="163"/>
      <c r="I265" s="163">
        <f t="shared" si="111"/>
        <v>0</v>
      </c>
      <c r="J265" s="15">
        <f t="shared" si="112"/>
        <v>37852.95</v>
      </c>
      <c r="K265" s="193">
        <v>354.57</v>
      </c>
      <c r="L265" s="215">
        <v>709.14</v>
      </c>
      <c r="M265" s="9">
        <f t="shared" si="113"/>
        <v>37498.38</v>
      </c>
      <c r="N265" s="15">
        <f t="shared" si="114"/>
        <v>536.0000000000001</v>
      </c>
      <c r="O265" s="27">
        <v>151.66</v>
      </c>
      <c r="P265" s="27">
        <v>224.42</v>
      </c>
      <c r="Q265" s="106">
        <f t="shared" si="115"/>
        <v>463.2400000000001</v>
      </c>
      <c r="R265" s="31"/>
    </row>
    <row r="266" spans="1:18" ht="15" hidden="1">
      <c r="A266" s="7" t="s">
        <v>16</v>
      </c>
      <c r="B266" s="8">
        <f t="shared" si="108"/>
        <v>43746.69999999998</v>
      </c>
      <c r="C266" s="8">
        <v>28233.1</v>
      </c>
      <c r="D266" s="8">
        <v>25346.11</v>
      </c>
      <c r="E266" s="8">
        <f t="shared" si="109"/>
        <v>46633.68999999999</v>
      </c>
      <c r="F266" s="163">
        <f t="shared" si="110"/>
        <v>0</v>
      </c>
      <c r="G266" s="163"/>
      <c r="H266" s="163"/>
      <c r="I266" s="163">
        <f t="shared" si="111"/>
        <v>0</v>
      </c>
      <c r="J266" s="15">
        <f t="shared" si="112"/>
        <v>290.97000000000037</v>
      </c>
      <c r="K266" s="193">
        <v>290.97</v>
      </c>
      <c r="L266" s="215"/>
      <c r="M266" s="9">
        <f t="shared" si="113"/>
        <v>581.9400000000004</v>
      </c>
      <c r="N266" s="15">
        <f t="shared" si="114"/>
        <v>15.919999999999995</v>
      </c>
      <c r="O266" s="27">
        <v>2.06</v>
      </c>
      <c r="P266" s="27">
        <v>2.06</v>
      </c>
      <c r="Q266" s="106">
        <f t="shared" si="115"/>
        <v>15.919999999999993</v>
      </c>
      <c r="R266" s="31"/>
    </row>
    <row r="267" spans="1:18" ht="15" hidden="1">
      <c r="A267" s="7" t="s">
        <v>17</v>
      </c>
      <c r="B267" s="8">
        <f t="shared" si="108"/>
        <v>37916.74000000002</v>
      </c>
      <c r="C267" s="8">
        <v>36749.14</v>
      </c>
      <c r="D267" s="8">
        <v>38609.09</v>
      </c>
      <c r="E267" s="8">
        <f t="shared" si="109"/>
        <v>36056.79000000002</v>
      </c>
      <c r="F267" s="163">
        <f t="shared" si="110"/>
        <v>1473.4</v>
      </c>
      <c r="G267" s="163">
        <v>368.35</v>
      </c>
      <c r="H267" s="163">
        <v>368.35</v>
      </c>
      <c r="I267" s="163">
        <f t="shared" si="111"/>
        <v>1473.4</v>
      </c>
      <c r="J267" s="15">
        <f t="shared" si="112"/>
        <v>619.57</v>
      </c>
      <c r="K267" s="193">
        <v>619.57</v>
      </c>
      <c r="L267" s="215">
        <v>619.57</v>
      </c>
      <c r="M267" s="9">
        <f t="shared" si="113"/>
        <v>619.57</v>
      </c>
      <c r="N267" s="15">
        <f t="shared" si="114"/>
        <v>28.220000000000013</v>
      </c>
      <c r="O267" s="27">
        <v>23.68</v>
      </c>
      <c r="P267" s="27">
        <v>23.68</v>
      </c>
      <c r="Q267" s="106">
        <f t="shared" si="115"/>
        <v>28.220000000000013</v>
      </c>
      <c r="R267" s="31"/>
    </row>
    <row r="268" spans="1:18" ht="15" hidden="1">
      <c r="A268" s="7" t="s">
        <v>18</v>
      </c>
      <c r="B268" s="8">
        <f t="shared" si="108"/>
        <v>144268.00000000006</v>
      </c>
      <c r="C268" s="8">
        <v>77674.68</v>
      </c>
      <c r="D268" s="8">
        <v>83737.36</v>
      </c>
      <c r="E268" s="8">
        <f t="shared" si="109"/>
        <v>138205.32000000007</v>
      </c>
      <c r="F268" s="163">
        <f t="shared" si="110"/>
        <v>3474.68</v>
      </c>
      <c r="G268" s="163">
        <v>868.67</v>
      </c>
      <c r="H268" s="163">
        <v>868.67</v>
      </c>
      <c r="I268" s="163">
        <f t="shared" si="111"/>
        <v>3474.6799999999994</v>
      </c>
      <c r="J268" s="15">
        <f t="shared" si="112"/>
        <v>4649.16</v>
      </c>
      <c r="K268" s="107">
        <v>2216.46</v>
      </c>
      <c r="L268" s="215">
        <v>4649.16</v>
      </c>
      <c r="M268" s="9">
        <f t="shared" si="113"/>
        <v>2216.46</v>
      </c>
      <c r="N268" s="15">
        <f t="shared" si="114"/>
        <v>121.09999999999997</v>
      </c>
      <c r="O268" s="27">
        <v>187.99</v>
      </c>
      <c r="P268" s="27">
        <v>178.76</v>
      </c>
      <c r="Q268" s="106">
        <f t="shared" si="115"/>
        <v>130.32999999999998</v>
      </c>
      <c r="R268" s="31"/>
    </row>
    <row r="269" spans="1:18" ht="15" hidden="1">
      <c r="A269" s="7" t="s">
        <v>143</v>
      </c>
      <c r="B269" s="8">
        <f t="shared" si="108"/>
        <v>91351.95000000006</v>
      </c>
      <c r="C269" s="8">
        <v>33249.55</v>
      </c>
      <c r="D269" s="8">
        <v>30525.49</v>
      </c>
      <c r="E269" s="8">
        <f t="shared" si="109"/>
        <v>94076.01000000005</v>
      </c>
      <c r="F269" s="163">
        <f t="shared" si="110"/>
        <v>2486.76</v>
      </c>
      <c r="G269" s="163">
        <v>621.69</v>
      </c>
      <c r="H269" s="163">
        <v>621.69</v>
      </c>
      <c r="I269" s="163">
        <f t="shared" si="111"/>
        <v>2486.76</v>
      </c>
      <c r="J269" s="15">
        <f t="shared" si="112"/>
        <v>0</v>
      </c>
      <c r="K269" s="107"/>
      <c r="L269" s="215"/>
      <c r="M269" s="9">
        <f t="shared" si="113"/>
        <v>0</v>
      </c>
      <c r="N269" s="15">
        <f t="shared" si="114"/>
        <v>-112.29999999999997</v>
      </c>
      <c r="O269" s="27">
        <v>21</v>
      </c>
      <c r="P269" s="27">
        <v>68.2</v>
      </c>
      <c r="Q269" s="106">
        <f t="shared" si="115"/>
        <v>-159.49999999999997</v>
      </c>
      <c r="R269" s="31"/>
    </row>
    <row r="270" spans="1:18" ht="15" hidden="1">
      <c r="A270" s="7" t="s">
        <v>100</v>
      </c>
      <c r="B270" s="8">
        <f t="shared" si="108"/>
        <v>209849.21999999986</v>
      </c>
      <c r="C270" s="8">
        <v>71498.6</v>
      </c>
      <c r="D270" s="8">
        <v>74750.7</v>
      </c>
      <c r="E270" s="8">
        <f t="shared" si="109"/>
        <v>206597.11999999982</v>
      </c>
      <c r="F270" s="163">
        <f t="shared" si="110"/>
        <v>3983.4799999999996</v>
      </c>
      <c r="G270" s="163">
        <v>995.87</v>
      </c>
      <c r="H270" s="163">
        <v>995.87</v>
      </c>
      <c r="I270" s="163">
        <f t="shared" si="111"/>
        <v>3983.4799999999996</v>
      </c>
      <c r="J270" s="15">
        <f t="shared" si="112"/>
        <v>6741.6300000000165</v>
      </c>
      <c r="K270" s="107">
        <v>3198.02</v>
      </c>
      <c r="L270" s="215">
        <v>3692.51</v>
      </c>
      <c r="M270" s="9">
        <f t="shared" si="113"/>
        <v>6247.140000000016</v>
      </c>
      <c r="N270" s="15">
        <f t="shared" si="114"/>
        <v>-8.839999999999833</v>
      </c>
      <c r="O270" s="27">
        <v>230.77</v>
      </c>
      <c r="P270" s="27">
        <v>250.23</v>
      </c>
      <c r="Q270" s="106">
        <f t="shared" si="115"/>
        <v>-28.299999999999812</v>
      </c>
      <c r="R270" s="31"/>
    </row>
    <row r="271" spans="1:18" ht="15" hidden="1">
      <c r="A271" s="7" t="s">
        <v>19</v>
      </c>
      <c r="B271" s="8">
        <f>E244</f>
        <v>80252.33000000002</v>
      </c>
      <c r="C271" s="8">
        <v>52709.03</v>
      </c>
      <c r="D271" s="8">
        <v>55636.14</v>
      </c>
      <c r="E271" s="8">
        <f>B271+C271-D271</f>
        <v>77325.22000000002</v>
      </c>
      <c r="F271" s="163">
        <f t="shared" si="110"/>
        <v>3035.84</v>
      </c>
      <c r="G271" s="163">
        <v>758.96</v>
      </c>
      <c r="H271" s="163">
        <v>758.96</v>
      </c>
      <c r="I271" s="163">
        <f t="shared" si="111"/>
        <v>3035.84</v>
      </c>
      <c r="J271" s="15">
        <f t="shared" si="112"/>
        <v>0</v>
      </c>
      <c r="K271" s="193">
        <v>675.75</v>
      </c>
      <c r="L271" s="215">
        <v>978.91</v>
      </c>
      <c r="M271" s="9">
        <f t="shared" si="113"/>
        <v>-303.15999999999997</v>
      </c>
      <c r="N271" s="15">
        <f t="shared" si="114"/>
        <v>71.03999999999999</v>
      </c>
      <c r="O271" s="27">
        <v>51.62</v>
      </c>
      <c r="P271" s="27">
        <v>45.47</v>
      </c>
      <c r="Q271" s="106">
        <f t="shared" si="115"/>
        <v>77.19</v>
      </c>
      <c r="R271" s="31"/>
    </row>
    <row r="272" spans="1:18" ht="15" hidden="1">
      <c r="A272" s="7" t="s">
        <v>20</v>
      </c>
      <c r="B272" s="8">
        <f>E245</f>
        <v>58561.63000000005</v>
      </c>
      <c r="C272" s="8">
        <v>33909.41</v>
      </c>
      <c r="D272" s="8">
        <v>32935.98</v>
      </c>
      <c r="E272" s="8">
        <f>B272+C272-D272</f>
        <v>59535.06000000005</v>
      </c>
      <c r="F272" s="163">
        <f>I245</f>
        <v>1443.72</v>
      </c>
      <c r="G272" s="163">
        <v>360.93</v>
      </c>
      <c r="H272" s="163">
        <v>360.93</v>
      </c>
      <c r="I272" s="163">
        <f>F272+G272-H272</f>
        <v>1443.72</v>
      </c>
      <c r="J272" s="15">
        <f>M245</f>
        <v>2067</v>
      </c>
      <c r="K272" s="193">
        <v>689</v>
      </c>
      <c r="L272" s="215"/>
      <c r="M272" s="9">
        <f>J272+K272-L272</f>
        <v>2756</v>
      </c>
      <c r="N272" s="15">
        <f>Q245</f>
        <v>63.65000000000001</v>
      </c>
      <c r="O272" s="27">
        <v>64.86</v>
      </c>
      <c r="P272" s="27">
        <v>81.71</v>
      </c>
      <c r="Q272" s="106">
        <f>N272+O272-P272</f>
        <v>46.800000000000026</v>
      </c>
      <c r="R272" s="99"/>
    </row>
    <row r="273" spans="1:18" ht="15" hidden="1">
      <c r="A273" s="10" t="s">
        <v>21</v>
      </c>
      <c r="B273" s="11">
        <f>SUM(B254:B272)</f>
        <v>1806509.9200000006</v>
      </c>
      <c r="C273" s="11">
        <f>SUM(C254:C272)</f>
        <v>663056.5</v>
      </c>
      <c r="D273" s="11">
        <f aca="true" t="shared" si="116" ref="D273:Q273">SUM(D254:D272)</f>
        <v>712097.6399999999</v>
      </c>
      <c r="E273" s="11">
        <f t="shared" si="116"/>
        <v>1757468.7800000003</v>
      </c>
      <c r="F273" s="175">
        <f t="shared" si="116"/>
        <v>51133.23999999999</v>
      </c>
      <c r="G273" s="175">
        <f>SUM(G254:G272)</f>
        <v>12708.580000000002</v>
      </c>
      <c r="H273" s="175">
        <f t="shared" si="116"/>
        <v>12708.580000000002</v>
      </c>
      <c r="I273" s="175">
        <f t="shared" si="116"/>
        <v>51133.23999999999</v>
      </c>
      <c r="J273" s="11">
        <f t="shared" si="116"/>
        <v>98417.92000000003</v>
      </c>
      <c r="K273" s="11">
        <f>SUM(K254:K272)</f>
        <v>18568.02</v>
      </c>
      <c r="L273" s="11">
        <f t="shared" si="116"/>
        <v>21522.24</v>
      </c>
      <c r="M273" s="11">
        <f t="shared" si="116"/>
        <v>95463.70000000003</v>
      </c>
      <c r="N273" s="11">
        <f t="shared" si="116"/>
        <v>1135.6300000000006</v>
      </c>
      <c r="O273" s="11">
        <f t="shared" si="116"/>
        <v>1746.7599999999995</v>
      </c>
      <c r="P273" s="11">
        <f t="shared" si="116"/>
        <v>2057.25</v>
      </c>
      <c r="Q273" s="11">
        <f t="shared" si="116"/>
        <v>825.1400000000004</v>
      </c>
      <c r="R273" s="28"/>
    </row>
    <row r="274" ht="15" hidden="1">
      <c r="R274" s="28"/>
    </row>
    <row r="275" spans="11:18" ht="15" hidden="1">
      <c r="K275" t="s">
        <v>261</v>
      </c>
      <c r="R275" s="28"/>
    </row>
    <row r="276" spans="2:18" ht="15" hidden="1">
      <c r="B276" s="12" t="s">
        <v>182</v>
      </c>
      <c r="C276" s="12"/>
      <c r="D276" s="12"/>
      <c r="E276" s="13"/>
      <c r="F276" s="13"/>
      <c r="G276" s="12"/>
      <c r="I276" s="13"/>
      <c r="J276" s="17"/>
      <c r="K276" s="13"/>
      <c r="N276" s="3"/>
      <c r="R276" s="29"/>
    </row>
    <row r="277" spans="1:20" ht="15" customHeight="1" hidden="1">
      <c r="A277" s="380" t="s">
        <v>1</v>
      </c>
      <c r="B277" s="380" t="s">
        <v>22</v>
      </c>
      <c r="C277" s="382" t="s">
        <v>2</v>
      </c>
      <c r="D277" s="383"/>
      <c r="E277" s="384"/>
      <c r="F277" s="401" t="s">
        <v>3</v>
      </c>
      <c r="G277" s="402"/>
      <c r="H277" s="402"/>
      <c r="I277" s="403"/>
      <c r="J277" s="16"/>
      <c r="K277" s="389" t="s">
        <v>4</v>
      </c>
      <c r="L277" s="389"/>
      <c r="M277" s="389"/>
      <c r="N277" s="19"/>
      <c r="O277" s="389" t="s">
        <v>23</v>
      </c>
      <c r="P277" s="389"/>
      <c r="Q277" s="404"/>
      <c r="R277" s="29"/>
      <c r="S277" s="240"/>
      <c r="T277" s="240"/>
    </row>
    <row r="278" spans="1:20" ht="25.5" hidden="1">
      <c r="A278" s="381"/>
      <c r="B278" s="381"/>
      <c r="C278" s="4" t="s">
        <v>5</v>
      </c>
      <c r="D278" s="4" t="s">
        <v>6</v>
      </c>
      <c r="E278" s="4" t="s">
        <v>7</v>
      </c>
      <c r="F278" s="133" t="s">
        <v>22</v>
      </c>
      <c r="G278" s="5" t="s">
        <v>5</v>
      </c>
      <c r="H278" s="5" t="s">
        <v>29</v>
      </c>
      <c r="I278" s="5" t="s">
        <v>7</v>
      </c>
      <c r="J278" s="18" t="s">
        <v>22</v>
      </c>
      <c r="K278" s="6" t="s">
        <v>5</v>
      </c>
      <c r="L278" s="6" t="s">
        <v>6</v>
      </c>
      <c r="M278" s="6" t="s">
        <v>7</v>
      </c>
      <c r="N278" s="18" t="s">
        <v>22</v>
      </c>
      <c r="O278" s="26" t="s">
        <v>5</v>
      </c>
      <c r="P278" s="26" t="s">
        <v>6</v>
      </c>
      <c r="Q278" s="105" t="s">
        <v>7</v>
      </c>
      <c r="R278" s="29"/>
      <c r="S278" s="271"/>
      <c r="T278" s="271"/>
    </row>
    <row r="279" spans="1:20" ht="15" hidden="1">
      <c r="A279" s="7" t="s">
        <v>98</v>
      </c>
      <c r="B279" s="8">
        <f aca="true" t="shared" si="117" ref="B279:B295">E254</f>
        <v>107690.83000000005</v>
      </c>
      <c r="C279" s="161">
        <v>12766.12</v>
      </c>
      <c r="D279" s="8">
        <v>17660.62</v>
      </c>
      <c r="E279" s="8">
        <f aca="true" t="shared" si="118" ref="E279:E295">B279+C279-D279</f>
        <v>102796.33000000005</v>
      </c>
      <c r="F279" s="134">
        <f aca="true" t="shared" si="119" ref="F279:F296">I254</f>
        <v>8109</v>
      </c>
      <c r="G279" s="163">
        <v>2027.25</v>
      </c>
      <c r="H279" s="5">
        <f>H254*3</f>
        <v>6081.75</v>
      </c>
      <c r="I279" s="8">
        <f aca="true" t="shared" si="120" ref="I279:I297">F279+G279-H279</f>
        <v>4054.5</v>
      </c>
      <c r="J279" s="15">
        <f aca="true" t="shared" si="121" ref="J279:J296">M254</f>
        <v>4271.8</v>
      </c>
      <c r="K279" s="217">
        <v>4271.8</v>
      </c>
      <c r="L279" s="6">
        <v>4271.8</v>
      </c>
      <c r="M279" s="9">
        <f aca="true" t="shared" si="122" ref="M279:M296">J279+K279-L279</f>
        <v>4271.8</v>
      </c>
      <c r="N279" s="15">
        <f aca="true" t="shared" si="123" ref="N279:N296">Q254</f>
        <v>-4.430000000000021</v>
      </c>
      <c r="O279" s="26">
        <v>276.34</v>
      </c>
      <c r="P279" s="26">
        <v>276.22</v>
      </c>
      <c r="Q279" s="106">
        <f aca="true" t="shared" si="124" ref="Q279:Q296">N279+O279-P279</f>
        <v>-4.310000000000059</v>
      </c>
      <c r="R279" s="29"/>
      <c r="S279" s="271"/>
      <c r="T279" s="271"/>
    </row>
    <row r="280" spans="1:20" ht="15" hidden="1">
      <c r="A280" s="7" t="s">
        <v>104</v>
      </c>
      <c r="B280" s="8">
        <f t="shared" si="117"/>
        <v>145729.22999999998</v>
      </c>
      <c r="C280" s="198">
        <v>29875.84</v>
      </c>
      <c r="D280" s="8">
        <v>41967.27</v>
      </c>
      <c r="E280" s="8">
        <f t="shared" si="118"/>
        <v>133637.8</v>
      </c>
      <c r="F280" s="134">
        <f t="shared" si="119"/>
        <v>1516.72</v>
      </c>
      <c r="G280" s="163">
        <v>379.18</v>
      </c>
      <c r="H280" s="5">
        <f aca="true" t="shared" si="125" ref="H280:H297">H255*3</f>
        <v>1137.54</v>
      </c>
      <c r="I280" s="8">
        <f t="shared" si="120"/>
        <v>758.3600000000001</v>
      </c>
      <c r="J280" s="15">
        <f t="shared" si="121"/>
        <v>0</v>
      </c>
      <c r="K280" s="272"/>
      <c r="L280" s="6"/>
      <c r="M280" s="9">
        <f t="shared" si="122"/>
        <v>0</v>
      </c>
      <c r="N280" s="15">
        <f t="shared" si="123"/>
        <v>138.00000000000006</v>
      </c>
      <c r="O280" s="26">
        <v>754.69</v>
      </c>
      <c r="P280" s="26">
        <v>789.19</v>
      </c>
      <c r="Q280" s="106">
        <f t="shared" si="124"/>
        <v>103.5</v>
      </c>
      <c r="R280" s="31"/>
      <c r="S280" s="271"/>
      <c r="T280" s="271"/>
    </row>
    <row r="281" spans="1:20" ht="15" hidden="1">
      <c r="A281" s="7" t="s">
        <v>8</v>
      </c>
      <c r="B281" s="8">
        <f t="shared" si="117"/>
        <v>71041.56</v>
      </c>
      <c r="C281" s="8">
        <v>29749.93</v>
      </c>
      <c r="D281" s="8">
        <v>29686.58</v>
      </c>
      <c r="E281" s="8">
        <f t="shared" si="118"/>
        <v>71104.90999999999</v>
      </c>
      <c r="F281" s="134">
        <f t="shared" si="119"/>
        <v>1859.28</v>
      </c>
      <c r="G281" s="163">
        <v>464.82</v>
      </c>
      <c r="H281" s="5">
        <f t="shared" si="125"/>
        <v>1394.46</v>
      </c>
      <c r="I281" s="8">
        <f t="shared" si="120"/>
        <v>929.6399999999999</v>
      </c>
      <c r="J281" s="15">
        <f t="shared" si="121"/>
        <v>0</v>
      </c>
      <c r="K281" s="107"/>
      <c r="L281" s="9"/>
      <c r="M281" s="9">
        <f t="shared" si="122"/>
        <v>0</v>
      </c>
      <c r="N281" s="15">
        <f t="shared" si="123"/>
        <v>40.63999999999999</v>
      </c>
      <c r="O281" s="27">
        <v>28.81</v>
      </c>
      <c r="P281" s="27">
        <v>28.33</v>
      </c>
      <c r="Q281" s="106">
        <f t="shared" si="124"/>
        <v>41.11999999999999</v>
      </c>
      <c r="R281" s="31"/>
      <c r="S281" s="238"/>
      <c r="T281" s="238"/>
    </row>
    <row r="282" spans="1:20" ht="15" hidden="1">
      <c r="A282" s="7" t="s">
        <v>99</v>
      </c>
      <c r="B282" s="8">
        <f t="shared" si="117"/>
        <v>351693.89000000013</v>
      </c>
      <c r="C282" s="8">
        <v>71650.7</v>
      </c>
      <c r="D282" s="8">
        <v>90933.12</v>
      </c>
      <c r="E282" s="8">
        <f t="shared" si="118"/>
        <v>332411.47000000015</v>
      </c>
      <c r="F282" s="134">
        <f t="shared" si="119"/>
        <v>8422.76</v>
      </c>
      <c r="G282" s="163">
        <v>2105.69</v>
      </c>
      <c r="H282" s="5">
        <f t="shared" si="125"/>
        <v>6317.07</v>
      </c>
      <c r="I282" s="8">
        <f t="shared" si="120"/>
        <v>4211.380000000001</v>
      </c>
      <c r="J282" s="15">
        <f t="shared" si="121"/>
        <v>10438.999999999998</v>
      </c>
      <c r="K282" s="107">
        <v>1653.07</v>
      </c>
      <c r="L282" s="9">
        <v>1653.07</v>
      </c>
      <c r="M282" s="9">
        <f t="shared" si="122"/>
        <v>10438.999999999998</v>
      </c>
      <c r="N282" s="15">
        <f t="shared" si="123"/>
        <v>224.73000000000002</v>
      </c>
      <c r="O282" s="27">
        <v>1088.24</v>
      </c>
      <c r="P282" s="27">
        <v>1083.8</v>
      </c>
      <c r="Q282" s="106">
        <f t="shared" si="124"/>
        <v>229.17000000000007</v>
      </c>
      <c r="R282" s="31"/>
      <c r="S282" s="238"/>
      <c r="T282" s="238"/>
    </row>
    <row r="283" spans="1:20" ht="15" hidden="1">
      <c r="A283" s="7" t="s">
        <v>9</v>
      </c>
      <c r="B283" s="8">
        <f t="shared" si="117"/>
        <v>55054.46000000002</v>
      </c>
      <c r="C283" s="8">
        <v>17130.13</v>
      </c>
      <c r="D283" s="8">
        <v>18447.96</v>
      </c>
      <c r="E283" s="8">
        <f t="shared" si="118"/>
        <v>53736.63000000003</v>
      </c>
      <c r="F283" s="134">
        <f t="shared" si="119"/>
        <v>9843.159999999998</v>
      </c>
      <c r="G283" s="163">
        <v>2386.06</v>
      </c>
      <c r="H283" s="5">
        <f t="shared" si="125"/>
        <v>7158.18</v>
      </c>
      <c r="I283" s="8">
        <f t="shared" si="120"/>
        <v>5071.039999999997</v>
      </c>
      <c r="J283" s="15">
        <f t="shared" si="121"/>
        <v>0</v>
      </c>
      <c r="K283" s="107"/>
      <c r="L283" s="9"/>
      <c r="M283" s="9">
        <f t="shared" si="122"/>
        <v>0</v>
      </c>
      <c r="N283" s="15">
        <f t="shared" si="123"/>
        <v>120.08000000000004</v>
      </c>
      <c r="O283" s="27">
        <v>51.38</v>
      </c>
      <c r="P283" s="27">
        <v>54.87</v>
      </c>
      <c r="Q283" s="106">
        <f t="shared" si="124"/>
        <v>116.59000000000003</v>
      </c>
      <c r="R283" s="31"/>
      <c r="S283" s="238"/>
      <c r="T283" s="238"/>
    </row>
    <row r="284" spans="1:20" ht="15" hidden="1">
      <c r="A284" s="7" t="s">
        <v>10</v>
      </c>
      <c r="B284" s="8">
        <f t="shared" si="117"/>
        <v>16552.370000000006</v>
      </c>
      <c r="C284" s="8">
        <v>7796.83</v>
      </c>
      <c r="D284" s="8">
        <v>8887.14</v>
      </c>
      <c r="E284" s="8">
        <f t="shared" si="118"/>
        <v>15462.060000000005</v>
      </c>
      <c r="F284" s="134">
        <f t="shared" si="119"/>
        <v>0</v>
      </c>
      <c r="G284" s="163"/>
      <c r="H284" s="5">
        <f t="shared" si="125"/>
        <v>0</v>
      </c>
      <c r="I284" s="8">
        <f t="shared" si="120"/>
        <v>0</v>
      </c>
      <c r="J284" s="15">
        <f t="shared" si="121"/>
        <v>0</v>
      </c>
      <c r="K284" s="107"/>
      <c r="L284" s="9"/>
      <c r="M284" s="9">
        <f t="shared" si="122"/>
        <v>0</v>
      </c>
      <c r="N284" s="15">
        <f t="shared" si="123"/>
        <v>-1.9299999999999962</v>
      </c>
      <c r="O284" s="27">
        <v>50.73</v>
      </c>
      <c r="P284" s="27">
        <v>50.73</v>
      </c>
      <c r="Q284" s="106">
        <f t="shared" si="124"/>
        <v>-1.9299999999999997</v>
      </c>
      <c r="R284" s="31"/>
      <c r="S284" s="238"/>
      <c r="T284" s="238"/>
    </row>
    <row r="285" spans="1:20" ht="15" hidden="1">
      <c r="A285" s="7" t="s">
        <v>11</v>
      </c>
      <c r="B285" s="8">
        <f t="shared" si="117"/>
        <v>11716.359999999991</v>
      </c>
      <c r="C285" s="8">
        <v>7768.21</v>
      </c>
      <c r="D285" s="8">
        <v>7007.5</v>
      </c>
      <c r="E285" s="8">
        <f t="shared" si="118"/>
        <v>12477.069999999992</v>
      </c>
      <c r="F285" s="134">
        <f t="shared" si="119"/>
        <v>0</v>
      </c>
      <c r="G285" s="163"/>
      <c r="H285" s="5">
        <f t="shared" si="125"/>
        <v>0</v>
      </c>
      <c r="I285" s="8">
        <f t="shared" si="120"/>
        <v>0</v>
      </c>
      <c r="J285" s="15">
        <f t="shared" si="121"/>
        <v>0</v>
      </c>
      <c r="K285" s="107"/>
      <c r="L285" s="9"/>
      <c r="M285" s="9">
        <f t="shared" si="122"/>
        <v>0</v>
      </c>
      <c r="N285" s="15">
        <f t="shared" si="123"/>
        <v>56.790000000000006</v>
      </c>
      <c r="O285" s="27">
        <v>3.26</v>
      </c>
      <c r="P285" s="27">
        <v>1.06</v>
      </c>
      <c r="Q285" s="106">
        <f t="shared" si="124"/>
        <v>58.99</v>
      </c>
      <c r="R285" s="31"/>
      <c r="S285" s="238"/>
      <c r="T285" s="238"/>
    </row>
    <row r="286" spans="1:20" ht="15" hidden="1">
      <c r="A286" s="7" t="s">
        <v>12</v>
      </c>
      <c r="B286" s="8">
        <f t="shared" si="117"/>
        <v>67508.32000000004</v>
      </c>
      <c r="C286" s="8">
        <v>44469.4</v>
      </c>
      <c r="D286" s="8">
        <v>47744.31</v>
      </c>
      <c r="E286" s="8">
        <f t="shared" si="118"/>
        <v>64233.41000000003</v>
      </c>
      <c r="F286" s="134">
        <f t="shared" si="119"/>
        <v>2069.12</v>
      </c>
      <c r="G286" s="163">
        <v>517.28</v>
      </c>
      <c r="H286" s="5">
        <f t="shared" si="125"/>
        <v>1551.84</v>
      </c>
      <c r="I286" s="8">
        <f t="shared" si="120"/>
        <v>1034.5599999999997</v>
      </c>
      <c r="J286" s="15">
        <f t="shared" si="121"/>
        <v>6105.6</v>
      </c>
      <c r="K286" s="107">
        <v>1526.4</v>
      </c>
      <c r="L286" s="9">
        <v>4579.2</v>
      </c>
      <c r="M286" s="9">
        <f t="shared" si="122"/>
        <v>3052.8</v>
      </c>
      <c r="N286" s="15">
        <f t="shared" si="123"/>
        <v>106.95</v>
      </c>
      <c r="O286" s="27">
        <v>58.65</v>
      </c>
      <c r="P286" s="27">
        <v>61.06</v>
      </c>
      <c r="Q286" s="106">
        <f t="shared" si="124"/>
        <v>104.53999999999999</v>
      </c>
      <c r="R286" s="31"/>
      <c r="S286" s="238"/>
      <c r="T286" s="238"/>
    </row>
    <row r="287" spans="1:20" ht="15" hidden="1">
      <c r="A287" s="7" t="s">
        <v>13</v>
      </c>
      <c r="B287" s="8">
        <f t="shared" si="117"/>
        <v>61101.809999999976</v>
      </c>
      <c r="C287" s="8">
        <v>26263.09</v>
      </c>
      <c r="D287" s="8">
        <v>26128.89</v>
      </c>
      <c r="E287" s="8">
        <f t="shared" si="118"/>
        <v>61236.00999999998</v>
      </c>
      <c r="F287" s="134">
        <f t="shared" si="119"/>
        <v>697.48</v>
      </c>
      <c r="G287" s="163">
        <v>174.37</v>
      </c>
      <c r="H287" s="5">
        <f t="shared" si="125"/>
        <v>523.11</v>
      </c>
      <c r="I287" s="8">
        <f t="shared" si="120"/>
        <v>348.74</v>
      </c>
      <c r="J287" s="15">
        <f t="shared" si="121"/>
        <v>3225.05</v>
      </c>
      <c r="K287" s="107">
        <v>645.01</v>
      </c>
      <c r="L287" s="9"/>
      <c r="M287" s="9">
        <f t="shared" si="122"/>
        <v>3870.0600000000004</v>
      </c>
      <c r="N287" s="15">
        <f t="shared" si="123"/>
        <v>89.26000000000003</v>
      </c>
      <c r="O287" s="27">
        <v>43.01</v>
      </c>
      <c r="P287" s="27">
        <v>39.78</v>
      </c>
      <c r="Q287" s="106">
        <f t="shared" si="124"/>
        <v>92.49000000000004</v>
      </c>
      <c r="R287" s="31"/>
      <c r="S287" s="238"/>
      <c r="T287" s="238"/>
    </row>
    <row r="288" spans="1:20" ht="15" hidden="1">
      <c r="A288" s="7" t="s">
        <v>14</v>
      </c>
      <c r="B288" s="8">
        <f t="shared" si="117"/>
        <v>49390.14</v>
      </c>
      <c r="C288" s="8">
        <v>32103.69</v>
      </c>
      <c r="D288" s="8">
        <v>29746.28</v>
      </c>
      <c r="E288" s="8">
        <f t="shared" si="118"/>
        <v>51747.55</v>
      </c>
      <c r="F288" s="134">
        <f t="shared" si="119"/>
        <v>1975.8399999999997</v>
      </c>
      <c r="G288" s="163">
        <v>493.96</v>
      </c>
      <c r="H288" s="5">
        <f t="shared" si="125"/>
        <v>1481.8799999999999</v>
      </c>
      <c r="I288" s="8">
        <f t="shared" si="120"/>
        <v>987.9199999999998</v>
      </c>
      <c r="J288" s="15">
        <f t="shared" si="121"/>
        <v>3775.7199999999984</v>
      </c>
      <c r="K288" s="107">
        <v>2054.81</v>
      </c>
      <c r="L288" s="9">
        <v>1735.22</v>
      </c>
      <c r="M288" s="9">
        <f t="shared" si="122"/>
        <v>4095.3099999999986</v>
      </c>
      <c r="N288" s="15">
        <f t="shared" si="123"/>
        <v>-439.76</v>
      </c>
      <c r="O288" s="27">
        <v>49.79</v>
      </c>
      <c r="P288" s="27">
        <v>52.59</v>
      </c>
      <c r="Q288" s="106">
        <f t="shared" si="124"/>
        <v>-442.55999999999995</v>
      </c>
      <c r="R288" s="31"/>
      <c r="S288" s="238"/>
      <c r="T288" s="238"/>
    </row>
    <row r="289" spans="1:20" ht="15" hidden="1">
      <c r="A289" s="7" t="s">
        <v>144</v>
      </c>
      <c r="B289" s="8">
        <f t="shared" si="117"/>
        <v>72903.20000000003</v>
      </c>
      <c r="C289" s="8">
        <v>14758.91</v>
      </c>
      <c r="D289" s="8">
        <v>27742.79</v>
      </c>
      <c r="E289" s="8">
        <f t="shared" si="118"/>
        <v>59919.32000000003</v>
      </c>
      <c r="F289" s="134">
        <f t="shared" si="119"/>
        <v>742</v>
      </c>
      <c r="G289" s="163">
        <v>185.5</v>
      </c>
      <c r="H289" s="5">
        <f t="shared" si="125"/>
        <v>556.5</v>
      </c>
      <c r="I289" s="8">
        <f t="shared" si="120"/>
        <v>371</v>
      </c>
      <c r="J289" s="15">
        <f t="shared" si="121"/>
        <v>18030.2</v>
      </c>
      <c r="K289" s="107">
        <v>372.59</v>
      </c>
      <c r="L289" s="9">
        <v>745.18</v>
      </c>
      <c r="M289" s="9">
        <f t="shared" si="122"/>
        <v>17657.61</v>
      </c>
      <c r="N289" s="15">
        <f t="shared" si="123"/>
        <v>-79.08999999999999</v>
      </c>
      <c r="O289" s="27">
        <v>29.74</v>
      </c>
      <c r="P289" s="27">
        <v>27.26</v>
      </c>
      <c r="Q289" s="106">
        <f t="shared" si="124"/>
        <v>-76.61</v>
      </c>
      <c r="R289" s="31"/>
      <c r="S289" s="238"/>
      <c r="T289" s="238"/>
    </row>
    <row r="290" spans="1:20" ht="15" hidden="1">
      <c r="A290" s="7" t="s">
        <v>15</v>
      </c>
      <c r="B290" s="8">
        <f t="shared" si="117"/>
        <v>88657.40000000011</v>
      </c>
      <c r="C290" s="8">
        <v>34700.16</v>
      </c>
      <c r="D290" s="8">
        <v>36350.19</v>
      </c>
      <c r="E290" s="8">
        <f t="shared" si="118"/>
        <v>87007.37000000011</v>
      </c>
      <c r="F290" s="134">
        <f t="shared" si="119"/>
        <v>0</v>
      </c>
      <c r="G290" s="163"/>
      <c r="H290" s="5">
        <f t="shared" si="125"/>
        <v>0</v>
      </c>
      <c r="I290" s="8">
        <f t="shared" si="120"/>
        <v>0</v>
      </c>
      <c r="J290" s="15">
        <f t="shared" si="121"/>
        <v>37498.38</v>
      </c>
      <c r="K290" s="107">
        <v>354.57</v>
      </c>
      <c r="L290" s="9">
        <v>354.57</v>
      </c>
      <c r="M290" s="9">
        <f t="shared" si="122"/>
        <v>37498.38</v>
      </c>
      <c r="N290" s="15">
        <f t="shared" si="123"/>
        <v>463.2400000000001</v>
      </c>
      <c r="O290" s="27">
        <v>182.44</v>
      </c>
      <c r="P290" s="27">
        <v>191.13</v>
      </c>
      <c r="Q290" s="106">
        <f t="shared" si="124"/>
        <v>454.55000000000007</v>
      </c>
      <c r="R290" s="31"/>
      <c r="S290" s="238"/>
      <c r="T290" s="238"/>
    </row>
    <row r="291" spans="1:20" ht="15" hidden="1">
      <c r="A291" s="7" t="s">
        <v>16</v>
      </c>
      <c r="B291" s="8">
        <f t="shared" si="117"/>
        <v>46633.68999999999</v>
      </c>
      <c r="C291" s="8">
        <v>28233.1</v>
      </c>
      <c r="D291" s="8">
        <v>29681.64</v>
      </c>
      <c r="E291" s="8">
        <f t="shared" si="118"/>
        <v>45185.14999999998</v>
      </c>
      <c r="F291" s="134">
        <f t="shared" si="119"/>
        <v>0</v>
      </c>
      <c r="G291" s="163"/>
      <c r="H291" s="5">
        <f t="shared" si="125"/>
        <v>0</v>
      </c>
      <c r="I291" s="8">
        <f t="shared" si="120"/>
        <v>0</v>
      </c>
      <c r="J291" s="15">
        <f t="shared" si="121"/>
        <v>581.9400000000004</v>
      </c>
      <c r="K291" s="107">
        <v>290.97</v>
      </c>
      <c r="L291" s="9"/>
      <c r="M291" s="9">
        <f t="shared" si="122"/>
        <v>872.9100000000004</v>
      </c>
      <c r="N291" s="15">
        <f t="shared" si="123"/>
        <v>15.919999999999993</v>
      </c>
      <c r="O291" s="27">
        <v>29.62</v>
      </c>
      <c r="P291" s="27">
        <v>29.62</v>
      </c>
      <c r="Q291" s="106">
        <f t="shared" si="124"/>
        <v>15.919999999999991</v>
      </c>
      <c r="R291" s="31"/>
      <c r="S291" s="238"/>
      <c r="T291" s="238"/>
    </row>
    <row r="292" spans="1:20" ht="15" hidden="1">
      <c r="A292" s="7" t="s">
        <v>17</v>
      </c>
      <c r="B292" s="8">
        <f t="shared" si="117"/>
        <v>36056.79000000002</v>
      </c>
      <c r="C292" s="8">
        <v>36749.14</v>
      </c>
      <c r="D292" s="8">
        <v>34979</v>
      </c>
      <c r="E292" s="8">
        <f t="shared" si="118"/>
        <v>37826.93000000002</v>
      </c>
      <c r="F292" s="134">
        <f t="shared" si="119"/>
        <v>1473.4</v>
      </c>
      <c r="G292" s="163">
        <v>368.35</v>
      </c>
      <c r="H292" s="5">
        <f t="shared" si="125"/>
        <v>1105.0500000000002</v>
      </c>
      <c r="I292" s="8">
        <f t="shared" si="120"/>
        <v>736.6999999999998</v>
      </c>
      <c r="J292" s="15">
        <f t="shared" si="121"/>
        <v>619.57</v>
      </c>
      <c r="K292" s="107">
        <v>619.57</v>
      </c>
      <c r="L292" s="9"/>
      <c r="M292" s="9">
        <f t="shared" si="122"/>
        <v>1239.14</v>
      </c>
      <c r="N292" s="15">
        <f t="shared" si="123"/>
        <v>28.220000000000013</v>
      </c>
      <c r="O292" s="27">
        <v>26.53</v>
      </c>
      <c r="P292" s="27">
        <v>26.53</v>
      </c>
      <c r="Q292" s="106">
        <f t="shared" si="124"/>
        <v>28.220000000000013</v>
      </c>
      <c r="R292" s="31"/>
      <c r="S292" s="238"/>
      <c r="T292" s="238"/>
    </row>
    <row r="293" spans="1:20" ht="15" hidden="1">
      <c r="A293" s="7" t="s">
        <v>18</v>
      </c>
      <c r="B293" s="8">
        <f t="shared" si="117"/>
        <v>138205.32000000007</v>
      </c>
      <c r="C293" s="8">
        <v>77672.35</v>
      </c>
      <c r="D293" s="8">
        <v>74881.94</v>
      </c>
      <c r="E293" s="8">
        <f t="shared" si="118"/>
        <v>140995.73000000007</v>
      </c>
      <c r="F293" s="134">
        <f t="shared" si="119"/>
        <v>3474.6799999999994</v>
      </c>
      <c r="G293" s="163">
        <v>868.67</v>
      </c>
      <c r="H293" s="5">
        <f t="shared" si="125"/>
        <v>2606.0099999999998</v>
      </c>
      <c r="I293" s="8">
        <f t="shared" si="120"/>
        <v>1737.3399999999997</v>
      </c>
      <c r="J293" s="15">
        <f t="shared" si="121"/>
        <v>2216.46</v>
      </c>
      <c r="K293" s="107">
        <v>2216.46</v>
      </c>
      <c r="L293" s="9">
        <v>2216.46</v>
      </c>
      <c r="M293" s="9">
        <f t="shared" si="122"/>
        <v>2216.46</v>
      </c>
      <c r="N293" s="15">
        <f t="shared" si="123"/>
        <v>130.32999999999998</v>
      </c>
      <c r="O293" s="27">
        <v>46.27</v>
      </c>
      <c r="P293" s="27">
        <v>35.96</v>
      </c>
      <c r="Q293" s="106">
        <f t="shared" si="124"/>
        <v>140.64</v>
      </c>
      <c r="R293" s="31"/>
      <c r="S293" s="238"/>
      <c r="T293" s="238"/>
    </row>
    <row r="294" spans="1:20" ht="15" hidden="1">
      <c r="A294" s="7" t="s">
        <v>143</v>
      </c>
      <c r="B294" s="8">
        <f t="shared" si="117"/>
        <v>94076.01000000005</v>
      </c>
      <c r="C294" s="8">
        <v>33249.55</v>
      </c>
      <c r="D294" s="8">
        <v>41343.31</v>
      </c>
      <c r="E294" s="8">
        <f t="shared" si="118"/>
        <v>85982.25000000006</v>
      </c>
      <c r="F294" s="134">
        <f t="shared" si="119"/>
        <v>2486.76</v>
      </c>
      <c r="G294" s="163">
        <v>621.69</v>
      </c>
      <c r="H294" s="5">
        <f t="shared" si="125"/>
        <v>1865.0700000000002</v>
      </c>
      <c r="I294" s="8">
        <f t="shared" si="120"/>
        <v>1243.38</v>
      </c>
      <c r="J294" s="15">
        <f t="shared" si="121"/>
        <v>0</v>
      </c>
      <c r="K294" s="107"/>
      <c r="L294" s="9"/>
      <c r="M294" s="9">
        <f t="shared" si="122"/>
        <v>0</v>
      </c>
      <c r="N294" s="15">
        <f t="shared" si="123"/>
        <v>-159.49999999999997</v>
      </c>
      <c r="O294" s="27">
        <v>159.85</v>
      </c>
      <c r="P294" s="27">
        <v>154</v>
      </c>
      <c r="Q294" s="106">
        <f t="shared" si="124"/>
        <v>-153.64999999999998</v>
      </c>
      <c r="R294" s="31"/>
      <c r="S294" s="238"/>
      <c r="T294" s="238"/>
    </row>
    <row r="295" spans="1:20" ht="15" hidden="1">
      <c r="A295" s="7" t="s">
        <v>100</v>
      </c>
      <c r="B295" s="8">
        <f t="shared" si="117"/>
        <v>206597.11999999982</v>
      </c>
      <c r="C295" s="8">
        <v>71498.6</v>
      </c>
      <c r="D295" s="8">
        <v>68069.56</v>
      </c>
      <c r="E295" s="8">
        <f t="shared" si="118"/>
        <v>210026.15999999986</v>
      </c>
      <c r="F295" s="134">
        <f t="shared" si="119"/>
        <v>3983.4799999999996</v>
      </c>
      <c r="G295" s="163">
        <v>995.87</v>
      </c>
      <c r="H295" s="5">
        <f t="shared" si="125"/>
        <v>2987.61</v>
      </c>
      <c r="I295" s="8">
        <f t="shared" si="120"/>
        <v>1991.7399999999993</v>
      </c>
      <c r="J295" s="15">
        <f t="shared" si="121"/>
        <v>6247.140000000016</v>
      </c>
      <c r="K295" s="107">
        <v>3198.02</v>
      </c>
      <c r="L295" s="9">
        <v>3866.35</v>
      </c>
      <c r="M295" s="9">
        <f t="shared" si="122"/>
        <v>5578.810000000016</v>
      </c>
      <c r="N295" s="15">
        <f t="shared" si="123"/>
        <v>-28.299999999999812</v>
      </c>
      <c r="O295" s="27">
        <v>85.97</v>
      </c>
      <c r="P295" s="27">
        <v>79.13</v>
      </c>
      <c r="Q295" s="106">
        <f t="shared" si="124"/>
        <v>-21.45999999999981</v>
      </c>
      <c r="R295" s="31"/>
      <c r="S295" s="238"/>
      <c r="T295" s="238"/>
    </row>
    <row r="296" spans="1:20" ht="15" hidden="1">
      <c r="A296" s="7" t="s">
        <v>19</v>
      </c>
      <c r="B296" s="8">
        <f>E271</f>
        <v>77325.22000000002</v>
      </c>
      <c r="C296" s="8">
        <v>52709.03</v>
      </c>
      <c r="D296" s="8">
        <v>50936.13</v>
      </c>
      <c r="E296" s="8">
        <f>B296+C296-D296</f>
        <v>79098.12000000002</v>
      </c>
      <c r="F296" s="134">
        <f t="shared" si="119"/>
        <v>3035.84</v>
      </c>
      <c r="G296" s="163">
        <v>758.96</v>
      </c>
      <c r="H296" s="5">
        <f t="shared" si="125"/>
        <v>2276.88</v>
      </c>
      <c r="I296" s="8">
        <f t="shared" si="120"/>
        <v>1517.92</v>
      </c>
      <c r="J296" s="15">
        <f t="shared" si="121"/>
        <v>-303.15999999999997</v>
      </c>
      <c r="K296" s="107">
        <v>675.75</v>
      </c>
      <c r="L296" s="9">
        <v>372.59</v>
      </c>
      <c r="M296" s="9">
        <f t="shared" si="122"/>
        <v>0</v>
      </c>
      <c r="N296" s="15">
        <f t="shared" si="123"/>
        <v>77.19</v>
      </c>
      <c r="O296" s="27">
        <v>117.69</v>
      </c>
      <c r="P296" s="27">
        <v>111.75</v>
      </c>
      <c r="Q296" s="106">
        <f t="shared" si="124"/>
        <v>83.13</v>
      </c>
      <c r="R296" s="31"/>
      <c r="S296" s="238"/>
      <c r="T296" s="238"/>
    </row>
    <row r="297" spans="1:20" ht="15" hidden="1">
      <c r="A297" s="7" t="s">
        <v>20</v>
      </c>
      <c r="B297" s="8">
        <f>E272</f>
        <v>59535.06000000005</v>
      </c>
      <c r="C297" s="8">
        <v>33912.38</v>
      </c>
      <c r="D297" s="8">
        <v>39892.08</v>
      </c>
      <c r="E297" s="8">
        <f>B297+C297-D297</f>
        <v>53555.360000000044</v>
      </c>
      <c r="F297" s="134">
        <f>I272</f>
        <v>1443.72</v>
      </c>
      <c r="G297" s="163">
        <v>360.93</v>
      </c>
      <c r="H297" s="5">
        <f t="shared" si="125"/>
        <v>1082.79</v>
      </c>
      <c r="I297" s="8">
        <f t="shared" si="120"/>
        <v>721.8600000000001</v>
      </c>
      <c r="J297" s="15">
        <f>M272</f>
        <v>2756</v>
      </c>
      <c r="K297" s="107">
        <v>689</v>
      </c>
      <c r="L297" s="9">
        <v>2756</v>
      </c>
      <c r="M297" s="9">
        <f>J297+K297-L297</f>
        <v>689</v>
      </c>
      <c r="N297" s="15">
        <f>Q272</f>
        <v>46.800000000000026</v>
      </c>
      <c r="O297" s="27">
        <v>251.4</v>
      </c>
      <c r="P297" s="27">
        <v>249.33</v>
      </c>
      <c r="Q297" s="106">
        <f>N297+O297-P297</f>
        <v>48.87000000000003</v>
      </c>
      <c r="R297" s="99"/>
      <c r="S297" s="238"/>
      <c r="T297" s="238"/>
    </row>
    <row r="298" spans="1:20" ht="15" hidden="1">
      <c r="A298" s="10" t="s">
        <v>21</v>
      </c>
      <c r="B298" s="25">
        <f>E273</f>
        <v>1757468.7800000003</v>
      </c>
      <c r="C298" s="11">
        <f>SUM(C279:C297)</f>
        <v>663057.1599999999</v>
      </c>
      <c r="D298" s="11">
        <f aca="true" t="shared" si="126" ref="D298:Q298">SUM(D279:D297)</f>
        <v>722086.31</v>
      </c>
      <c r="E298" s="11">
        <f t="shared" si="126"/>
        <v>1698439.6300000006</v>
      </c>
      <c r="F298" s="11">
        <f t="shared" si="126"/>
        <v>51133.23999999999</v>
      </c>
      <c r="G298" s="11">
        <f t="shared" si="126"/>
        <v>12708.580000000002</v>
      </c>
      <c r="H298" s="11">
        <f t="shared" si="126"/>
        <v>38125.74</v>
      </c>
      <c r="I298" s="11">
        <f t="shared" si="126"/>
        <v>25716.079999999994</v>
      </c>
      <c r="J298" s="11">
        <f t="shared" si="126"/>
        <v>95463.70000000003</v>
      </c>
      <c r="K298" s="11">
        <f t="shared" si="126"/>
        <v>18568.02</v>
      </c>
      <c r="L298" s="11">
        <f t="shared" si="126"/>
        <v>22550.44</v>
      </c>
      <c r="M298" s="11">
        <f t="shared" si="126"/>
        <v>91481.28000000001</v>
      </c>
      <c r="N298" s="11">
        <f t="shared" si="126"/>
        <v>825.1400000000004</v>
      </c>
      <c r="O298" s="11">
        <f t="shared" si="126"/>
        <v>3334.4100000000003</v>
      </c>
      <c r="P298" s="11">
        <f t="shared" si="126"/>
        <v>3342.3400000000006</v>
      </c>
      <c r="Q298" s="11">
        <f t="shared" si="126"/>
        <v>817.2100000000003</v>
      </c>
      <c r="R298" s="32"/>
      <c r="T298" s="98"/>
    </row>
    <row r="299" spans="4:18" ht="15" hidden="1">
      <c r="D299" s="24" t="s">
        <v>6</v>
      </c>
      <c r="E299" s="24"/>
      <c r="F299" s="24"/>
      <c r="G299" s="24"/>
      <c r="H299" s="24" t="s">
        <v>29</v>
      </c>
      <c r="I299" s="24"/>
      <c r="J299" s="24"/>
      <c r="K299" s="24"/>
      <c r="L299" s="24"/>
      <c r="M299" s="24"/>
      <c r="N299" s="24"/>
      <c r="O299" s="24"/>
      <c r="P299" s="24"/>
      <c r="R299" s="28"/>
    </row>
    <row r="300" ht="15" hidden="1">
      <c r="L300" t="s">
        <v>262</v>
      </c>
    </row>
    <row r="301" spans="2:18" ht="15" hidden="1">
      <c r="B301" s="12" t="s">
        <v>192</v>
      </c>
      <c r="C301" s="12"/>
      <c r="D301" s="12"/>
      <c r="E301" s="13"/>
      <c r="F301" s="13"/>
      <c r="G301" s="12"/>
      <c r="H301" s="13"/>
      <c r="I301" s="13"/>
      <c r="J301" s="17"/>
      <c r="K301" s="13"/>
      <c r="N301" s="3"/>
      <c r="R301" s="247"/>
    </row>
    <row r="302" spans="1:23" ht="15" hidden="1">
      <c r="A302" s="380" t="s">
        <v>1</v>
      </c>
      <c r="B302" s="380" t="s">
        <v>22</v>
      </c>
      <c r="C302" s="382" t="s">
        <v>2</v>
      </c>
      <c r="D302" s="383"/>
      <c r="E302" s="384"/>
      <c r="F302" s="14"/>
      <c r="G302" s="401" t="s">
        <v>3</v>
      </c>
      <c r="H302" s="402"/>
      <c r="I302" s="403"/>
      <c r="J302" s="16"/>
      <c r="K302" s="389" t="s">
        <v>4</v>
      </c>
      <c r="L302" s="389"/>
      <c r="M302" s="389"/>
      <c r="N302" s="19"/>
      <c r="O302" s="389" t="s">
        <v>23</v>
      </c>
      <c r="P302" s="389"/>
      <c r="Q302" s="389"/>
      <c r="R302" s="297" t="s">
        <v>288</v>
      </c>
      <c r="S302" s="58" t="s">
        <v>45</v>
      </c>
      <c r="T302" s="58" t="s">
        <v>178</v>
      </c>
      <c r="U302" s="58" t="s">
        <v>46</v>
      </c>
      <c r="V302" s="288" t="s">
        <v>283</v>
      </c>
      <c r="W302" s="288" t="s">
        <v>284</v>
      </c>
    </row>
    <row r="303" spans="1:23" ht="38.25" hidden="1">
      <c r="A303" s="381"/>
      <c r="B303" s="381"/>
      <c r="C303" s="4" t="s">
        <v>5</v>
      </c>
      <c r="D303" s="4" t="s">
        <v>6</v>
      </c>
      <c r="E303" s="4" t="s">
        <v>7</v>
      </c>
      <c r="F303" s="18" t="s">
        <v>22</v>
      </c>
      <c r="G303" s="5" t="s">
        <v>5</v>
      </c>
      <c r="H303" s="5" t="s">
        <v>29</v>
      </c>
      <c r="I303" s="5" t="s">
        <v>7</v>
      </c>
      <c r="J303" s="18" t="s">
        <v>22</v>
      </c>
      <c r="K303" s="6" t="s">
        <v>5</v>
      </c>
      <c r="L303" s="6" t="s">
        <v>6</v>
      </c>
      <c r="M303" s="6" t="s">
        <v>7</v>
      </c>
      <c r="N303" s="18" t="s">
        <v>22</v>
      </c>
      <c r="O303" s="26" t="s">
        <v>5</v>
      </c>
      <c r="P303" s="26" t="s">
        <v>6</v>
      </c>
      <c r="Q303" s="26" t="s">
        <v>7</v>
      </c>
      <c r="R303" s="298" t="s">
        <v>289</v>
      </c>
      <c r="S303" s="95" t="s">
        <v>280</v>
      </c>
      <c r="T303" s="84" t="s">
        <v>193</v>
      </c>
      <c r="U303" s="85" t="s">
        <v>281</v>
      </c>
      <c r="V303" s="287" t="s">
        <v>282</v>
      </c>
      <c r="W303" s="85" t="s">
        <v>281</v>
      </c>
    </row>
    <row r="304" spans="1:23" ht="15" hidden="1">
      <c r="A304" s="155" t="s">
        <v>101</v>
      </c>
      <c r="B304" s="8">
        <f aca="true" t="shared" si="127" ref="B304:B321">E279</f>
        <v>102796.33000000005</v>
      </c>
      <c r="C304" s="350">
        <v>12766.11</v>
      </c>
      <c r="D304" s="350">
        <v>12041.94</v>
      </c>
      <c r="E304" s="8">
        <f aca="true" t="shared" si="128" ref="E304:E320">B304+C304-D304</f>
        <v>103520.50000000004</v>
      </c>
      <c r="F304" s="294">
        <f>I279</f>
        <v>4054.5</v>
      </c>
      <c r="G304" s="163">
        <v>2027.25</v>
      </c>
      <c r="H304" s="5">
        <f>G304*3</f>
        <v>6081.75</v>
      </c>
      <c r="I304" s="8">
        <f aca="true" t="shared" si="129" ref="I304:I322">F304+G304-H304</f>
        <v>0</v>
      </c>
      <c r="J304" s="8">
        <f aca="true" t="shared" si="130" ref="J304:J321">G304+H304-I304</f>
        <v>8109</v>
      </c>
      <c r="K304" s="217">
        <v>4271.8</v>
      </c>
      <c r="L304" s="286">
        <v>8543.6</v>
      </c>
      <c r="M304" s="296">
        <f>J304+K304-L304</f>
        <v>3837.199999999999</v>
      </c>
      <c r="N304" s="294">
        <f>Q279</f>
        <v>-4.310000000000059</v>
      </c>
      <c r="O304" s="26">
        <v>39.41</v>
      </c>
      <c r="P304" s="26">
        <v>34.3</v>
      </c>
      <c r="Q304" s="295">
        <f>N304+O304-P304</f>
        <v>0.7999999999999403</v>
      </c>
      <c r="R304" s="270">
        <f>P254+P279+P304</f>
        <v>344.46000000000004</v>
      </c>
      <c r="S304" s="22">
        <f>L254+L279+L304</f>
        <v>17087.2</v>
      </c>
      <c r="T304" s="22">
        <f>H254+H279+H304</f>
        <v>14190.75</v>
      </c>
      <c r="U304" s="86">
        <f>SUM(R304:T304)</f>
        <v>31622.41</v>
      </c>
      <c r="V304" s="275">
        <v>9449.3</v>
      </c>
      <c r="W304" s="22">
        <f>U304+V304</f>
        <v>41071.71</v>
      </c>
    </row>
    <row r="305" spans="1:23" ht="15" hidden="1">
      <c r="A305" s="156" t="s">
        <v>104</v>
      </c>
      <c r="B305" s="8">
        <f t="shared" si="127"/>
        <v>133637.8</v>
      </c>
      <c r="C305" s="350">
        <v>29875.84</v>
      </c>
      <c r="D305" s="350">
        <v>35402.76</v>
      </c>
      <c r="E305" s="8">
        <f t="shared" si="128"/>
        <v>128110.87999999998</v>
      </c>
      <c r="F305" s="18">
        <f aca="true" t="shared" si="131" ref="F305:F322">I280</f>
        <v>758.3600000000001</v>
      </c>
      <c r="G305" s="163">
        <v>379.18</v>
      </c>
      <c r="H305" s="5">
        <f aca="true" t="shared" si="132" ref="H305:H321">G305*3</f>
        <v>1137.54</v>
      </c>
      <c r="I305" s="8">
        <f t="shared" si="129"/>
        <v>0</v>
      </c>
      <c r="J305" s="8">
        <f t="shared" si="130"/>
        <v>1516.72</v>
      </c>
      <c r="K305" s="289"/>
      <c r="L305" s="286"/>
      <c r="M305" s="296">
        <f aca="true" t="shared" si="133" ref="M305:M323">J305+K305-L305</f>
        <v>1516.72</v>
      </c>
      <c r="N305" s="294">
        <f aca="true" t="shared" si="134" ref="N305:N322">Q280</f>
        <v>103.5</v>
      </c>
      <c r="O305" s="26">
        <v>172.32</v>
      </c>
      <c r="P305" s="26">
        <v>320.21</v>
      </c>
      <c r="Q305" s="295">
        <f>N305+O305-P305</f>
        <v>-44.389999999999986</v>
      </c>
      <c r="R305" s="270">
        <f aca="true" t="shared" si="135" ref="R305:R323">P255+P280+P305</f>
        <v>1320.8500000000001</v>
      </c>
      <c r="S305" s="22">
        <f aca="true" t="shared" si="136" ref="S305:S322">L255+L280+L305</f>
        <v>0</v>
      </c>
      <c r="T305" s="22">
        <f aca="true" t="shared" si="137" ref="T305:T322">H255+H280+H305</f>
        <v>2654.26</v>
      </c>
      <c r="U305" s="86">
        <f aca="true" t="shared" si="138" ref="U305:U322">SUM(R305:T305)</f>
        <v>3975.1100000000006</v>
      </c>
      <c r="V305" s="276">
        <v>-18017.45</v>
      </c>
      <c r="W305" s="22">
        <f aca="true" t="shared" si="139" ref="W305:W323">U305+V305</f>
        <v>-14042.34</v>
      </c>
    </row>
    <row r="306" spans="1:23" ht="15" hidden="1">
      <c r="A306" s="156" t="s">
        <v>8</v>
      </c>
      <c r="B306" s="8">
        <f t="shared" si="127"/>
        <v>71104.90999999999</v>
      </c>
      <c r="C306" s="8">
        <v>29749.93</v>
      </c>
      <c r="D306" s="8">
        <v>31524.13</v>
      </c>
      <c r="E306" s="8">
        <f t="shared" si="128"/>
        <v>69330.70999999999</v>
      </c>
      <c r="F306" s="15">
        <f t="shared" si="131"/>
        <v>929.6399999999999</v>
      </c>
      <c r="G306" s="163">
        <v>464.82</v>
      </c>
      <c r="H306" s="5">
        <f t="shared" si="132"/>
        <v>1394.46</v>
      </c>
      <c r="I306" s="8">
        <f t="shared" si="129"/>
        <v>0</v>
      </c>
      <c r="J306" s="8">
        <f t="shared" si="130"/>
        <v>1859.28</v>
      </c>
      <c r="K306" s="107"/>
      <c r="L306" s="9"/>
      <c r="M306" s="296">
        <f t="shared" si="133"/>
        <v>1859.28</v>
      </c>
      <c r="N306" s="294">
        <f t="shared" si="134"/>
        <v>41.11999999999999</v>
      </c>
      <c r="O306" s="27">
        <v>38.98</v>
      </c>
      <c r="P306" s="27">
        <v>38.23</v>
      </c>
      <c r="Q306" s="295">
        <f>N306+O306-P306</f>
        <v>41.87</v>
      </c>
      <c r="R306" s="270">
        <f t="shared" si="135"/>
        <v>86.97999999999999</v>
      </c>
      <c r="S306" s="22">
        <f t="shared" si="136"/>
        <v>0</v>
      </c>
      <c r="T306" s="22">
        <f t="shared" si="137"/>
        <v>3253.74</v>
      </c>
      <c r="U306" s="86">
        <f t="shared" si="138"/>
        <v>3340.72</v>
      </c>
      <c r="V306" s="276">
        <v>-8337.59</v>
      </c>
      <c r="W306" s="22">
        <f t="shared" si="139"/>
        <v>-4996.870000000001</v>
      </c>
    </row>
    <row r="307" spans="1:23" ht="15" hidden="1">
      <c r="A307" s="156" t="s">
        <v>99</v>
      </c>
      <c r="B307" s="8">
        <f t="shared" si="127"/>
        <v>332411.47000000015</v>
      </c>
      <c r="C307" s="8">
        <v>71650.7</v>
      </c>
      <c r="D307" s="8">
        <v>79500.65</v>
      </c>
      <c r="E307" s="8">
        <f t="shared" si="128"/>
        <v>324561.52000000014</v>
      </c>
      <c r="F307" s="15">
        <f t="shared" si="131"/>
        <v>4211.380000000001</v>
      </c>
      <c r="G307" s="163">
        <v>2105.69</v>
      </c>
      <c r="H307" s="5">
        <f t="shared" si="132"/>
        <v>6317.07</v>
      </c>
      <c r="I307" s="8">
        <f t="shared" si="129"/>
        <v>0</v>
      </c>
      <c r="J307" s="8">
        <f t="shared" si="130"/>
        <v>8422.76</v>
      </c>
      <c r="K307" s="107">
        <v>1653.07</v>
      </c>
      <c r="L307" s="9">
        <v>2212.75</v>
      </c>
      <c r="M307" s="296">
        <f t="shared" si="133"/>
        <v>7863.08</v>
      </c>
      <c r="N307" s="294">
        <f t="shared" si="134"/>
        <v>229.17000000000007</v>
      </c>
      <c r="O307" s="27">
        <v>312.07</v>
      </c>
      <c r="P307" s="27">
        <v>302.64</v>
      </c>
      <c r="Q307" s="295">
        <f>N307+O307-P307</f>
        <v>238.60000000000002</v>
      </c>
      <c r="R307" s="270">
        <f t="shared" si="135"/>
        <v>1858.71</v>
      </c>
      <c r="S307" s="22">
        <f t="shared" si="136"/>
        <v>7705.67</v>
      </c>
      <c r="T307" s="22">
        <f t="shared" si="137"/>
        <v>14739.83</v>
      </c>
      <c r="U307" s="86">
        <f t="shared" si="138"/>
        <v>24304.21</v>
      </c>
      <c r="V307" s="275">
        <v>25893.39</v>
      </c>
      <c r="W307" s="22">
        <f t="shared" si="139"/>
        <v>50197.6</v>
      </c>
    </row>
    <row r="308" spans="1:23" ht="15" hidden="1">
      <c r="A308" s="7" t="s">
        <v>9</v>
      </c>
      <c r="B308" s="8">
        <f t="shared" si="127"/>
        <v>53736.63000000003</v>
      </c>
      <c r="C308" s="8">
        <v>17130.13</v>
      </c>
      <c r="D308" s="8">
        <v>20862.19</v>
      </c>
      <c r="E308" s="8">
        <f t="shared" si="128"/>
        <v>50004.57000000002</v>
      </c>
      <c r="F308" s="15">
        <f t="shared" si="131"/>
        <v>5071.039999999997</v>
      </c>
      <c r="G308" s="163">
        <v>2386.06</v>
      </c>
      <c r="H308" s="5">
        <f t="shared" si="132"/>
        <v>7158.18</v>
      </c>
      <c r="I308" s="8">
        <f t="shared" si="129"/>
        <v>298.91999999999643</v>
      </c>
      <c r="J308" s="8">
        <f t="shared" si="130"/>
        <v>9245.320000000003</v>
      </c>
      <c r="K308" s="107"/>
      <c r="L308" s="9"/>
      <c r="M308" s="296">
        <f t="shared" si="133"/>
        <v>9245.320000000003</v>
      </c>
      <c r="N308" s="294">
        <f t="shared" si="134"/>
        <v>116.59000000000003</v>
      </c>
      <c r="O308" s="27">
        <v>33.21</v>
      </c>
      <c r="P308" s="27">
        <v>28.23</v>
      </c>
      <c r="Q308" s="27">
        <f aca="true" t="shared" si="140" ref="Q308:Q322">N308+O308-P308</f>
        <v>121.57000000000004</v>
      </c>
      <c r="R308" s="270">
        <f t="shared" si="135"/>
        <v>130.26</v>
      </c>
      <c r="S308" s="22">
        <f t="shared" si="136"/>
        <v>0</v>
      </c>
      <c r="T308" s="22">
        <f t="shared" si="137"/>
        <v>16702.42</v>
      </c>
      <c r="U308" s="86">
        <f t="shared" si="138"/>
        <v>16832.679999999997</v>
      </c>
      <c r="V308" s="275">
        <v>2509.14</v>
      </c>
      <c r="W308" s="22">
        <f t="shared" si="139"/>
        <v>19341.819999999996</v>
      </c>
    </row>
    <row r="309" spans="1:23" ht="15" hidden="1">
      <c r="A309" s="7" t="s">
        <v>10</v>
      </c>
      <c r="B309" s="8">
        <f t="shared" si="127"/>
        <v>15462.060000000005</v>
      </c>
      <c r="C309" s="8">
        <v>7796.83</v>
      </c>
      <c r="D309" s="8">
        <v>10181.42</v>
      </c>
      <c r="E309" s="8">
        <f t="shared" si="128"/>
        <v>13077.470000000007</v>
      </c>
      <c r="F309" s="15">
        <f t="shared" si="131"/>
        <v>0</v>
      </c>
      <c r="G309" s="163"/>
      <c r="H309" s="5">
        <f t="shared" si="132"/>
        <v>0</v>
      </c>
      <c r="I309" s="8">
        <f t="shared" si="129"/>
        <v>0</v>
      </c>
      <c r="J309" s="8">
        <f t="shared" si="130"/>
        <v>0</v>
      </c>
      <c r="K309" s="107"/>
      <c r="L309" s="9"/>
      <c r="M309" s="296">
        <f t="shared" si="133"/>
        <v>0</v>
      </c>
      <c r="N309" s="294">
        <f t="shared" si="134"/>
        <v>-1.9299999999999997</v>
      </c>
      <c r="O309" s="27">
        <v>114.24</v>
      </c>
      <c r="P309" s="27">
        <v>106.62</v>
      </c>
      <c r="Q309" s="27">
        <f t="shared" si="140"/>
        <v>5.689999999999998</v>
      </c>
      <c r="R309" s="270">
        <f t="shared" si="135"/>
        <v>172.78</v>
      </c>
      <c r="S309" s="22">
        <f t="shared" si="136"/>
        <v>0</v>
      </c>
      <c r="T309" s="22">
        <f t="shared" si="137"/>
        <v>0</v>
      </c>
      <c r="U309" s="86">
        <f t="shared" si="138"/>
        <v>172.78</v>
      </c>
      <c r="V309" s="276">
        <v>-439.14</v>
      </c>
      <c r="W309" s="22">
        <f t="shared" si="139"/>
        <v>-266.36</v>
      </c>
    </row>
    <row r="310" spans="1:23" ht="15" hidden="1">
      <c r="A310" s="156" t="s">
        <v>11</v>
      </c>
      <c r="B310" s="8">
        <f t="shared" si="127"/>
        <v>12477.069999999992</v>
      </c>
      <c r="C310" s="8">
        <v>7768.21</v>
      </c>
      <c r="D310" s="8">
        <v>9387.93</v>
      </c>
      <c r="E310" s="8">
        <f t="shared" si="128"/>
        <v>10857.349999999991</v>
      </c>
      <c r="F310" s="15">
        <f t="shared" si="131"/>
        <v>0</v>
      </c>
      <c r="G310" s="163"/>
      <c r="H310" s="5">
        <f t="shared" si="132"/>
        <v>0</v>
      </c>
      <c r="I310" s="8">
        <f t="shared" si="129"/>
        <v>0</v>
      </c>
      <c r="J310" s="8">
        <f t="shared" si="130"/>
        <v>0</v>
      </c>
      <c r="K310" s="107"/>
      <c r="L310" s="9"/>
      <c r="M310" s="296">
        <f t="shared" si="133"/>
        <v>0</v>
      </c>
      <c r="N310" s="294">
        <f t="shared" si="134"/>
        <v>58.99</v>
      </c>
      <c r="O310" s="27">
        <v>63.4</v>
      </c>
      <c r="P310" s="27">
        <v>43.67</v>
      </c>
      <c r="Q310" s="27">
        <f t="shared" si="140"/>
        <v>78.72</v>
      </c>
      <c r="R310" s="270">
        <f t="shared" si="135"/>
        <v>153.5</v>
      </c>
      <c r="S310" s="22">
        <f t="shared" si="136"/>
        <v>0</v>
      </c>
      <c r="T310" s="22">
        <f t="shared" si="137"/>
        <v>0</v>
      </c>
      <c r="U310" s="86">
        <f t="shared" si="138"/>
        <v>153.5</v>
      </c>
      <c r="V310" s="276">
        <v>-1771.7</v>
      </c>
      <c r="W310" s="22">
        <f t="shared" si="139"/>
        <v>-1618.2</v>
      </c>
    </row>
    <row r="311" spans="1:23" ht="15" hidden="1">
      <c r="A311" s="7" t="s">
        <v>12</v>
      </c>
      <c r="B311" s="8">
        <f t="shared" si="127"/>
        <v>64233.41000000003</v>
      </c>
      <c r="C311" s="8">
        <v>44462.82</v>
      </c>
      <c r="D311" s="8">
        <v>50141.18</v>
      </c>
      <c r="E311" s="8">
        <f t="shared" si="128"/>
        <v>58555.05000000004</v>
      </c>
      <c r="F311" s="15">
        <f t="shared" si="131"/>
        <v>1034.5599999999997</v>
      </c>
      <c r="G311" s="163">
        <v>517.28</v>
      </c>
      <c r="H311" s="5">
        <f t="shared" si="132"/>
        <v>1551.84</v>
      </c>
      <c r="I311" s="8">
        <f t="shared" si="129"/>
        <v>0</v>
      </c>
      <c r="J311" s="8">
        <f t="shared" si="130"/>
        <v>2069.12</v>
      </c>
      <c r="K311" s="107">
        <v>1526.4</v>
      </c>
      <c r="L311" s="9">
        <v>1526.4</v>
      </c>
      <c r="M311" s="296">
        <f t="shared" si="133"/>
        <v>2069.12</v>
      </c>
      <c r="N311" s="294">
        <f t="shared" si="134"/>
        <v>104.53999999999999</v>
      </c>
      <c r="O311" s="27">
        <v>90.14</v>
      </c>
      <c r="P311" s="27">
        <v>81.8</v>
      </c>
      <c r="Q311" s="27">
        <f t="shared" si="140"/>
        <v>112.88000000000001</v>
      </c>
      <c r="R311" s="270">
        <f t="shared" si="135"/>
        <v>244.84000000000003</v>
      </c>
      <c r="S311" s="22">
        <f t="shared" si="136"/>
        <v>6105.6</v>
      </c>
      <c r="T311" s="22">
        <f t="shared" si="137"/>
        <v>3620.96</v>
      </c>
      <c r="U311" s="86">
        <f t="shared" si="138"/>
        <v>9971.400000000001</v>
      </c>
      <c r="V311" s="276">
        <v>-1451.51</v>
      </c>
      <c r="W311" s="22">
        <f t="shared" si="139"/>
        <v>8519.890000000001</v>
      </c>
    </row>
    <row r="312" spans="1:23" ht="15" hidden="1">
      <c r="A312" s="7" t="s">
        <v>13</v>
      </c>
      <c r="B312" s="8">
        <f t="shared" si="127"/>
        <v>61236.00999999998</v>
      </c>
      <c r="C312" s="8">
        <v>26263.09</v>
      </c>
      <c r="D312" s="8">
        <v>32840.29</v>
      </c>
      <c r="E312" s="8">
        <f t="shared" si="128"/>
        <v>54658.809999999976</v>
      </c>
      <c r="F312" s="15">
        <f t="shared" si="131"/>
        <v>348.74</v>
      </c>
      <c r="G312" s="163">
        <v>174.37</v>
      </c>
      <c r="H312" s="5">
        <f t="shared" si="132"/>
        <v>523.11</v>
      </c>
      <c r="I312" s="8">
        <f t="shared" si="129"/>
        <v>0</v>
      </c>
      <c r="J312" s="8">
        <f t="shared" si="130"/>
        <v>697.48</v>
      </c>
      <c r="K312" s="107">
        <v>645.01</v>
      </c>
      <c r="L312" s="9">
        <v>1290.02</v>
      </c>
      <c r="M312" s="296">
        <f t="shared" si="133"/>
        <v>52.47000000000003</v>
      </c>
      <c r="N312" s="294">
        <f t="shared" si="134"/>
        <v>92.49000000000004</v>
      </c>
      <c r="O312" s="27">
        <v>230.32</v>
      </c>
      <c r="P312" s="27">
        <v>184.81</v>
      </c>
      <c r="Q312" s="27">
        <f t="shared" si="140"/>
        <v>138.00000000000006</v>
      </c>
      <c r="R312" s="270">
        <f t="shared" si="135"/>
        <v>309.98</v>
      </c>
      <c r="S312" s="22">
        <f t="shared" si="136"/>
        <v>1935.03</v>
      </c>
      <c r="T312" s="22">
        <f t="shared" si="137"/>
        <v>1220.5900000000001</v>
      </c>
      <c r="U312" s="86">
        <f t="shared" si="138"/>
        <v>3465.6000000000004</v>
      </c>
      <c r="V312" s="276">
        <v>-878.3</v>
      </c>
      <c r="W312" s="22">
        <f t="shared" si="139"/>
        <v>2587.3</v>
      </c>
    </row>
    <row r="313" spans="1:23" ht="15" hidden="1">
      <c r="A313" s="7" t="s">
        <v>14</v>
      </c>
      <c r="B313" s="8">
        <f t="shared" si="127"/>
        <v>51747.55</v>
      </c>
      <c r="C313" s="8">
        <v>32103.69</v>
      </c>
      <c r="D313" s="8">
        <v>40566.33</v>
      </c>
      <c r="E313" s="8">
        <f t="shared" si="128"/>
        <v>43284.91</v>
      </c>
      <c r="F313" s="15">
        <f t="shared" si="131"/>
        <v>987.9199999999998</v>
      </c>
      <c r="G313" s="163">
        <v>493.96</v>
      </c>
      <c r="H313" s="5">
        <f t="shared" si="132"/>
        <v>1481.8799999999999</v>
      </c>
      <c r="I313" s="8">
        <f t="shared" si="129"/>
        <v>0</v>
      </c>
      <c r="J313" s="8">
        <f t="shared" si="130"/>
        <v>1975.84</v>
      </c>
      <c r="K313" s="107">
        <v>1929.2</v>
      </c>
      <c r="L313" s="9">
        <v>2935.67</v>
      </c>
      <c r="M313" s="296">
        <f t="shared" si="133"/>
        <v>969.3699999999999</v>
      </c>
      <c r="N313" s="294">
        <f t="shared" si="134"/>
        <v>-442.55999999999995</v>
      </c>
      <c r="O313" s="27">
        <v>98.54</v>
      </c>
      <c r="P313" s="27">
        <v>91.72</v>
      </c>
      <c r="Q313" s="27">
        <f t="shared" si="140"/>
        <v>-435.7399999999999</v>
      </c>
      <c r="R313" s="270">
        <f t="shared" si="135"/>
        <v>223.83</v>
      </c>
      <c r="S313" s="22">
        <f t="shared" si="136"/>
        <v>6787.18</v>
      </c>
      <c r="T313" s="22">
        <f t="shared" si="137"/>
        <v>3457.72</v>
      </c>
      <c r="U313" s="86">
        <f t="shared" si="138"/>
        <v>10468.73</v>
      </c>
      <c r="V313" s="275">
        <v>3674.13</v>
      </c>
      <c r="W313" s="22">
        <f t="shared" si="139"/>
        <v>14142.86</v>
      </c>
    </row>
    <row r="314" spans="1:23" ht="15" hidden="1">
      <c r="A314" s="156" t="s">
        <v>144</v>
      </c>
      <c r="B314" s="8">
        <f t="shared" si="127"/>
        <v>59919.32000000003</v>
      </c>
      <c r="C314" s="8">
        <v>14758.91</v>
      </c>
      <c r="D314" s="8">
        <v>32547.38</v>
      </c>
      <c r="E314" s="8">
        <f t="shared" si="128"/>
        <v>42130.85000000002</v>
      </c>
      <c r="F314" s="15">
        <f t="shared" si="131"/>
        <v>371</v>
      </c>
      <c r="G314" s="163">
        <v>185.5</v>
      </c>
      <c r="H314" s="5">
        <f t="shared" si="132"/>
        <v>556.5</v>
      </c>
      <c r="I314" s="8">
        <f t="shared" si="129"/>
        <v>0</v>
      </c>
      <c r="J314" s="8">
        <f t="shared" si="130"/>
        <v>742</v>
      </c>
      <c r="K314" s="107">
        <v>372.59</v>
      </c>
      <c r="L314" s="9">
        <v>1117.77</v>
      </c>
      <c r="M314" s="296">
        <f t="shared" si="133"/>
        <v>-3.1800000000000637</v>
      </c>
      <c r="N314" s="294">
        <f t="shared" si="134"/>
        <v>-76.61</v>
      </c>
      <c r="O314" s="27">
        <v>44.45</v>
      </c>
      <c r="P314" s="27">
        <v>50.6</v>
      </c>
      <c r="Q314" s="27">
        <f t="shared" si="140"/>
        <v>-82.75999999999999</v>
      </c>
      <c r="R314" s="270">
        <f t="shared" si="135"/>
        <v>84.25</v>
      </c>
      <c r="S314" s="22">
        <f t="shared" si="136"/>
        <v>1862.9499999999998</v>
      </c>
      <c r="T314" s="22">
        <f t="shared" si="137"/>
        <v>1298.5</v>
      </c>
      <c r="U314" s="86">
        <f t="shared" si="138"/>
        <v>3245.7</v>
      </c>
      <c r="V314" s="276">
        <v>-24.16</v>
      </c>
      <c r="W314" s="22">
        <f t="shared" si="139"/>
        <v>3221.54</v>
      </c>
    </row>
    <row r="315" spans="1:23" ht="15" hidden="1">
      <c r="A315" s="7" t="s">
        <v>15</v>
      </c>
      <c r="B315" s="8">
        <f t="shared" si="127"/>
        <v>87007.37000000011</v>
      </c>
      <c r="C315" s="8">
        <v>34700.16</v>
      </c>
      <c r="D315" s="8">
        <v>38231.85</v>
      </c>
      <c r="E315" s="8">
        <f t="shared" si="128"/>
        <v>83475.68000000011</v>
      </c>
      <c r="F315" s="15">
        <f t="shared" si="131"/>
        <v>0</v>
      </c>
      <c r="G315" s="163"/>
      <c r="H315" s="5">
        <f t="shared" si="132"/>
        <v>0</v>
      </c>
      <c r="I315" s="8">
        <f t="shared" si="129"/>
        <v>0</v>
      </c>
      <c r="J315" s="8">
        <f t="shared" si="130"/>
        <v>0</v>
      </c>
      <c r="K315" s="107">
        <v>354.57</v>
      </c>
      <c r="L315" s="9">
        <v>354.57</v>
      </c>
      <c r="M315" s="296">
        <f t="shared" si="133"/>
        <v>0</v>
      </c>
      <c r="N315" s="294">
        <f t="shared" si="134"/>
        <v>454.55000000000007</v>
      </c>
      <c r="O315" s="27">
        <v>48.82</v>
      </c>
      <c r="P315" s="27">
        <v>68.71</v>
      </c>
      <c r="Q315" s="27">
        <f t="shared" si="140"/>
        <v>434.6600000000001</v>
      </c>
      <c r="R315" s="270">
        <f t="shared" si="135"/>
        <v>484.25999999999993</v>
      </c>
      <c r="S315" s="22">
        <f t="shared" si="136"/>
        <v>1418.28</v>
      </c>
      <c r="T315" s="22">
        <f t="shared" si="137"/>
        <v>0</v>
      </c>
      <c r="U315" s="86">
        <f t="shared" si="138"/>
        <v>1902.54</v>
      </c>
      <c r="V315" s="276">
        <v>-545.14</v>
      </c>
      <c r="W315" s="22">
        <f t="shared" si="139"/>
        <v>1357.4</v>
      </c>
    </row>
    <row r="316" spans="1:23" ht="15" hidden="1">
      <c r="A316" s="156" t="s">
        <v>16</v>
      </c>
      <c r="B316" s="8">
        <f t="shared" si="127"/>
        <v>45185.14999999998</v>
      </c>
      <c r="C316" s="8">
        <v>28233.1</v>
      </c>
      <c r="D316" s="8">
        <v>36669.6</v>
      </c>
      <c r="E316" s="8">
        <f t="shared" si="128"/>
        <v>36748.64999999997</v>
      </c>
      <c r="F316" s="15">
        <f t="shared" si="131"/>
        <v>0</v>
      </c>
      <c r="G316" s="163"/>
      <c r="H316" s="5">
        <f t="shared" si="132"/>
        <v>0</v>
      </c>
      <c r="I316" s="8">
        <f t="shared" si="129"/>
        <v>0</v>
      </c>
      <c r="J316" s="8">
        <f t="shared" si="130"/>
        <v>0</v>
      </c>
      <c r="K316" s="107">
        <v>290.97</v>
      </c>
      <c r="L316" s="9"/>
      <c r="M316" s="296">
        <f t="shared" si="133"/>
        <v>290.97</v>
      </c>
      <c r="N316" s="294">
        <f t="shared" si="134"/>
        <v>15.919999999999991</v>
      </c>
      <c r="O316" s="27">
        <v>23.25</v>
      </c>
      <c r="P316" s="27">
        <v>20</v>
      </c>
      <c r="Q316" s="27">
        <f t="shared" si="140"/>
        <v>19.169999999999987</v>
      </c>
      <c r="R316" s="270">
        <f t="shared" si="135"/>
        <v>51.68</v>
      </c>
      <c r="S316" s="22">
        <f t="shared" si="136"/>
        <v>0</v>
      </c>
      <c r="T316" s="22">
        <f t="shared" si="137"/>
        <v>0</v>
      </c>
      <c r="U316" s="86">
        <f t="shared" si="138"/>
        <v>51.68</v>
      </c>
      <c r="V316" s="276">
        <v>-2485.78</v>
      </c>
      <c r="W316" s="22">
        <f t="shared" si="139"/>
        <v>-2434.1000000000004</v>
      </c>
    </row>
    <row r="317" spans="1:23" ht="15" hidden="1">
      <c r="A317" s="7" t="s">
        <v>17</v>
      </c>
      <c r="B317" s="8">
        <f t="shared" si="127"/>
        <v>37826.93000000002</v>
      </c>
      <c r="C317" s="8">
        <v>36749.14</v>
      </c>
      <c r="D317" s="8">
        <v>42771.18</v>
      </c>
      <c r="E317" s="8">
        <f t="shared" si="128"/>
        <v>31804.89000000002</v>
      </c>
      <c r="F317" s="15">
        <f t="shared" si="131"/>
        <v>736.6999999999998</v>
      </c>
      <c r="G317" s="163">
        <v>368.35</v>
      </c>
      <c r="H317" s="5">
        <f t="shared" si="132"/>
        <v>1105.0500000000002</v>
      </c>
      <c r="I317" s="8">
        <f t="shared" si="129"/>
        <v>0</v>
      </c>
      <c r="J317" s="8">
        <f t="shared" si="130"/>
        <v>1473.4</v>
      </c>
      <c r="K317" s="107">
        <v>619.57</v>
      </c>
      <c r="L317" s="9">
        <v>619.57</v>
      </c>
      <c r="M317" s="296">
        <f t="shared" si="133"/>
        <v>1473.4</v>
      </c>
      <c r="N317" s="294">
        <f t="shared" si="134"/>
        <v>28.220000000000013</v>
      </c>
      <c r="O317" s="27">
        <v>18.01</v>
      </c>
      <c r="P317" s="27">
        <v>16.36</v>
      </c>
      <c r="Q317" s="27">
        <f t="shared" si="140"/>
        <v>29.87000000000002</v>
      </c>
      <c r="R317" s="270">
        <f t="shared" si="135"/>
        <v>66.57</v>
      </c>
      <c r="S317" s="22">
        <f t="shared" si="136"/>
        <v>1239.14</v>
      </c>
      <c r="T317" s="22">
        <f t="shared" si="137"/>
        <v>2578.4500000000003</v>
      </c>
      <c r="U317" s="86">
        <f t="shared" si="138"/>
        <v>3884.1600000000003</v>
      </c>
      <c r="V317" s="276">
        <v>-968.71</v>
      </c>
      <c r="W317" s="22">
        <f t="shared" si="139"/>
        <v>2915.4500000000003</v>
      </c>
    </row>
    <row r="318" spans="1:23" ht="15" hidden="1">
      <c r="A318" s="7" t="s">
        <v>18</v>
      </c>
      <c r="B318" s="8">
        <f t="shared" si="127"/>
        <v>140995.73000000007</v>
      </c>
      <c r="C318" s="8">
        <v>77671.5</v>
      </c>
      <c r="D318" s="8">
        <v>100041.26</v>
      </c>
      <c r="E318" s="8">
        <f t="shared" si="128"/>
        <v>118625.97000000007</v>
      </c>
      <c r="F318" s="15">
        <f t="shared" si="131"/>
        <v>1737.3399999999997</v>
      </c>
      <c r="G318" s="163">
        <v>868.67</v>
      </c>
      <c r="H318" s="5">
        <f t="shared" si="132"/>
        <v>2606.0099999999998</v>
      </c>
      <c r="I318" s="8">
        <f t="shared" si="129"/>
        <v>0</v>
      </c>
      <c r="J318" s="8">
        <f t="shared" si="130"/>
        <v>3474.68</v>
      </c>
      <c r="K318" s="107">
        <v>2038.91</v>
      </c>
      <c r="L318" s="9">
        <v>5178.1</v>
      </c>
      <c r="M318" s="296">
        <f t="shared" si="133"/>
        <v>335.4899999999998</v>
      </c>
      <c r="N318" s="294">
        <f t="shared" si="134"/>
        <v>140.64</v>
      </c>
      <c r="O318" s="27">
        <v>463.54</v>
      </c>
      <c r="P318" s="27">
        <v>445.44</v>
      </c>
      <c r="Q318" s="27">
        <f t="shared" si="140"/>
        <v>158.74000000000007</v>
      </c>
      <c r="R318" s="270">
        <f t="shared" si="135"/>
        <v>660.16</v>
      </c>
      <c r="S318" s="22">
        <f t="shared" si="136"/>
        <v>12043.720000000001</v>
      </c>
      <c r="T318" s="22">
        <f t="shared" si="137"/>
        <v>6080.69</v>
      </c>
      <c r="U318" s="86">
        <f t="shared" si="138"/>
        <v>18784.57</v>
      </c>
      <c r="V318" s="276">
        <v>-771.03</v>
      </c>
      <c r="W318" s="22">
        <f t="shared" si="139"/>
        <v>18013.54</v>
      </c>
    </row>
    <row r="319" spans="1:23" ht="15" hidden="1">
      <c r="A319" s="156" t="s">
        <v>143</v>
      </c>
      <c r="B319" s="8">
        <f t="shared" si="127"/>
        <v>85982.25000000006</v>
      </c>
      <c r="C319" s="8">
        <v>33249.55</v>
      </c>
      <c r="D319" s="8">
        <v>44146.79</v>
      </c>
      <c r="E319" s="8">
        <f t="shared" si="128"/>
        <v>75085.01000000007</v>
      </c>
      <c r="F319" s="15">
        <f t="shared" si="131"/>
        <v>1243.38</v>
      </c>
      <c r="G319" s="163">
        <v>621.69</v>
      </c>
      <c r="H319" s="5">
        <f t="shared" si="132"/>
        <v>1865.0700000000002</v>
      </c>
      <c r="I319" s="8">
        <f t="shared" si="129"/>
        <v>0</v>
      </c>
      <c r="J319" s="8">
        <f t="shared" si="130"/>
        <v>2486.76</v>
      </c>
      <c r="K319" s="107"/>
      <c r="L319" s="9"/>
      <c r="M319" s="296">
        <f t="shared" si="133"/>
        <v>2486.76</v>
      </c>
      <c r="N319" s="294">
        <f t="shared" si="134"/>
        <v>-153.64999999999998</v>
      </c>
      <c r="O319" s="27">
        <v>194.15</v>
      </c>
      <c r="P319" s="27">
        <v>-119.46</v>
      </c>
      <c r="Q319" s="27">
        <f t="shared" si="140"/>
        <v>159.96000000000004</v>
      </c>
      <c r="R319" s="270">
        <f t="shared" si="135"/>
        <v>102.74</v>
      </c>
      <c r="S319" s="22">
        <f t="shared" si="136"/>
        <v>0</v>
      </c>
      <c r="T319" s="22">
        <f t="shared" si="137"/>
        <v>4351.83</v>
      </c>
      <c r="U319" s="86">
        <f t="shared" si="138"/>
        <v>4454.57</v>
      </c>
      <c r="V319" s="276">
        <v>-18473.35</v>
      </c>
      <c r="W319" s="22">
        <f t="shared" si="139"/>
        <v>-14018.779999999999</v>
      </c>
    </row>
    <row r="320" spans="1:23" ht="15" hidden="1">
      <c r="A320" s="156" t="s">
        <v>100</v>
      </c>
      <c r="B320" s="8">
        <f t="shared" si="127"/>
        <v>210026.15999999986</v>
      </c>
      <c r="C320" s="8">
        <v>71498.6</v>
      </c>
      <c r="D320" s="8">
        <v>86457.93</v>
      </c>
      <c r="E320" s="8">
        <f t="shared" si="128"/>
        <v>195066.8299999999</v>
      </c>
      <c r="F320" s="15">
        <f t="shared" si="131"/>
        <v>1991.7399999999993</v>
      </c>
      <c r="G320" s="163">
        <v>995.87</v>
      </c>
      <c r="H320" s="5">
        <f t="shared" si="132"/>
        <v>2987.61</v>
      </c>
      <c r="I320" s="8">
        <f t="shared" si="129"/>
        <v>0</v>
      </c>
      <c r="J320" s="8">
        <f t="shared" si="130"/>
        <v>3983.48</v>
      </c>
      <c r="K320" s="107">
        <v>3120.11</v>
      </c>
      <c r="L320" s="9">
        <v>4463.13</v>
      </c>
      <c r="M320" s="296">
        <f t="shared" si="133"/>
        <v>2640.46</v>
      </c>
      <c r="N320" s="294">
        <f t="shared" si="134"/>
        <v>-21.45999999999981</v>
      </c>
      <c r="O320" s="27">
        <v>572.82</v>
      </c>
      <c r="P320" s="27">
        <v>529.81</v>
      </c>
      <c r="Q320" s="27">
        <f t="shared" si="140"/>
        <v>21.550000000000296</v>
      </c>
      <c r="R320" s="270">
        <f t="shared" si="135"/>
        <v>859.17</v>
      </c>
      <c r="S320" s="22">
        <f t="shared" si="136"/>
        <v>12021.990000000002</v>
      </c>
      <c r="T320" s="22">
        <f t="shared" si="137"/>
        <v>6971.09</v>
      </c>
      <c r="U320" s="86">
        <f t="shared" si="138"/>
        <v>19852.25</v>
      </c>
      <c r="V320" s="275">
        <v>20322.03</v>
      </c>
      <c r="W320" s="22">
        <f t="shared" si="139"/>
        <v>40174.28</v>
      </c>
    </row>
    <row r="321" spans="1:23" ht="15" hidden="1">
      <c r="A321" s="7" t="s">
        <v>19</v>
      </c>
      <c r="B321" s="8">
        <f t="shared" si="127"/>
        <v>79098.12000000002</v>
      </c>
      <c r="C321" s="8">
        <v>52709.03</v>
      </c>
      <c r="D321" s="8">
        <v>60265.95</v>
      </c>
      <c r="E321" s="8">
        <f>B321+C321-D321</f>
        <v>71541.20000000003</v>
      </c>
      <c r="F321" s="15">
        <f t="shared" si="131"/>
        <v>1517.92</v>
      </c>
      <c r="G321" s="163">
        <v>758.96</v>
      </c>
      <c r="H321" s="5">
        <f t="shared" si="132"/>
        <v>2276.88</v>
      </c>
      <c r="I321" s="8">
        <f t="shared" si="129"/>
        <v>0</v>
      </c>
      <c r="J321" s="8">
        <f t="shared" si="130"/>
        <v>3035.84</v>
      </c>
      <c r="K321" s="107">
        <v>1056.82</v>
      </c>
      <c r="L321" s="9">
        <v>0</v>
      </c>
      <c r="M321" s="296">
        <f t="shared" si="133"/>
        <v>4092.66</v>
      </c>
      <c r="N321" s="294">
        <f t="shared" si="134"/>
        <v>83.13</v>
      </c>
      <c r="O321" s="27">
        <v>63.07</v>
      </c>
      <c r="P321" s="27">
        <v>63.95</v>
      </c>
      <c r="Q321" s="27">
        <f t="shared" si="140"/>
        <v>82.24999999999999</v>
      </c>
      <c r="R321" s="270">
        <f t="shared" si="135"/>
        <v>221.17000000000002</v>
      </c>
      <c r="S321" s="22">
        <f t="shared" si="136"/>
        <v>1351.5</v>
      </c>
      <c r="T321" s="22">
        <f t="shared" si="137"/>
        <v>5312.72</v>
      </c>
      <c r="U321" s="86">
        <f t="shared" si="138"/>
        <v>6885.39</v>
      </c>
      <c r="V321" s="276">
        <v>-44390.36</v>
      </c>
      <c r="W321" s="22">
        <f t="shared" si="139"/>
        <v>-37504.97</v>
      </c>
    </row>
    <row r="322" spans="1:23" ht="15" hidden="1">
      <c r="A322" s="7" t="s">
        <v>20</v>
      </c>
      <c r="B322" s="8">
        <f>E297</f>
        <v>53555.360000000044</v>
      </c>
      <c r="C322" s="8">
        <v>33916.83</v>
      </c>
      <c r="D322" s="8">
        <v>43561.96</v>
      </c>
      <c r="E322" s="8">
        <f>B322+C322-D322</f>
        <v>43910.23000000005</v>
      </c>
      <c r="F322" s="15">
        <f t="shared" si="131"/>
        <v>721.8600000000001</v>
      </c>
      <c r="G322" s="163">
        <v>360.93</v>
      </c>
      <c r="H322" s="5">
        <v>1162.29</v>
      </c>
      <c r="I322" s="8">
        <f t="shared" si="129"/>
        <v>-79.49999999999977</v>
      </c>
      <c r="J322" s="11"/>
      <c r="K322" s="107">
        <v>689</v>
      </c>
      <c r="L322" s="9">
        <v>689</v>
      </c>
      <c r="M322" s="296">
        <f t="shared" si="133"/>
        <v>0</v>
      </c>
      <c r="N322" s="294">
        <f t="shared" si="134"/>
        <v>48.87000000000003</v>
      </c>
      <c r="O322" s="27">
        <v>94.25</v>
      </c>
      <c r="P322" s="27">
        <v>87.36</v>
      </c>
      <c r="Q322" s="27">
        <f t="shared" si="140"/>
        <v>55.76000000000003</v>
      </c>
      <c r="R322" s="270">
        <f t="shared" si="135"/>
        <v>418.40000000000003</v>
      </c>
      <c r="S322" s="22">
        <f t="shared" si="136"/>
        <v>3445</v>
      </c>
      <c r="T322" s="22">
        <f t="shared" si="137"/>
        <v>2606.01</v>
      </c>
      <c r="U322" s="86">
        <f t="shared" si="138"/>
        <v>6469.41</v>
      </c>
      <c r="V322" s="276">
        <v>-36275.17</v>
      </c>
      <c r="W322" s="22">
        <f t="shared" si="139"/>
        <v>-29805.76</v>
      </c>
    </row>
    <row r="323" spans="1:23" ht="15" hidden="1">
      <c r="A323" s="10" t="s">
        <v>21</v>
      </c>
      <c r="B323" s="11">
        <f>SUM(B304:B322)</f>
        <v>1698439.6300000006</v>
      </c>
      <c r="C323" s="11">
        <f>SUM(C304:C322)</f>
        <v>663054.1699999999</v>
      </c>
      <c r="D323" s="11">
        <f aca="true" t="shared" si="141" ref="D323:Q323">SUM(D304:D322)</f>
        <v>807142.72</v>
      </c>
      <c r="E323" s="11">
        <f t="shared" si="141"/>
        <v>1554351.08</v>
      </c>
      <c r="F323" s="11">
        <f t="shared" si="141"/>
        <v>25716.079999999994</v>
      </c>
      <c r="G323" s="11">
        <f>SUM(G304:G322)</f>
        <v>12708.580000000002</v>
      </c>
      <c r="H323" s="11">
        <f>SUM(H304:H322)</f>
        <v>38205.24</v>
      </c>
      <c r="I323" s="11">
        <f>SUM(I304:I322)</f>
        <v>219.41999999999666</v>
      </c>
      <c r="J323" s="11">
        <f>SUM(J304:J322)</f>
        <v>49091.68000000001</v>
      </c>
      <c r="K323" s="11">
        <f>SUM(K304:K322)</f>
        <v>18568.02</v>
      </c>
      <c r="L323" s="11">
        <f t="shared" si="141"/>
        <v>28930.580000000005</v>
      </c>
      <c r="M323" s="296">
        <f t="shared" si="133"/>
        <v>38729.12000000001</v>
      </c>
      <c r="N323" s="11">
        <f t="shared" si="141"/>
        <v>817.2100000000003</v>
      </c>
      <c r="O323" s="11">
        <f t="shared" si="141"/>
        <v>2714.9900000000002</v>
      </c>
      <c r="P323" s="11">
        <f t="shared" si="141"/>
        <v>2394.9999999999995</v>
      </c>
      <c r="Q323" s="11">
        <f t="shared" si="141"/>
        <v>1137.2000000000005</v>
      </c>
      <c r="R323" s="270">
        <f t="shared" si="135"/>
        <v>7794.59</v>
      </c>
      <c r="S323" s="11">
        <f>SUM(S304:S322)</f>
        <v>73003.26</v>
      </c>
      <c r="T323" s="11">
        <f>SUM(T304:T322)</f>
        <v>89039.56</v>
      </c>
      <c r="U323" s="11">
        <f>SUM(U304:U322)</f>
        <v>169837.41</v>
      </c>
      <c r="V323" s="279">
        <f>SUM(V304:V322)</f>
        <v>-72981.4</v>
      </c>
      <c r="W323" s="22">
        <f t="shared" si="139"/>
        <v>96856.01000000001</v>
      </c>
    </row>
    <row r="324" spans="4:21" ht="15" hidden="1">
      <c r="D324" s="24"/>
      <c r="E324" s="24">
        <v>1511109.85</v>
      </c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U324" s="3"/>
    </row>
    <row r="325" spans="5:21" ht="15" hidden="1">
      <c r="E325">
        <v>43241.23</v>
      </c>
      <c r="U325" s="3"/>
    </row>
    <row r="326" spans="5:6" ht="15" hidden="1">
      <c r="E326">
        <f>E324+E325</f>
        <v>1554351.08</v>
      </c>
      <c r="F326" t="s">
        <v>291</v>
      </c>
    </row>
    <row r="327" ht="15" hidden="1"/>
    <row r="328" ht="15" hidden="1">
      <c r="R328" s="3"/>
    </row>
    <row r="329" spans="2:18" ht="15" hidden="1">
      <c r="B329" s="12" t="s">
        <v>212</v>
      </c>
      <c r="C329" s="12"/>
      <c r="D329" s="12"/>
      <c r="E329" s="13"/>
      <c r="F329" s="13"/>
      <c r="G329" s="12"/>
      <c r="H329" s="13"/>
      <c r="I329" s="13"/>
      <c r="J329" s="17"/>
      <c r="K329" s="13"/>
      <c r="N329" s="3"/>
      <c r="R329" s="247"/>
    </row>
    <row r="330" spans="1:25" ht="15" customHeight="1" hidden="1">
      <c r="A330" s="380" t="s">
        <v>1</v>
      </c>
      <c r="B330" s="380" t="s">
        <v>22</v>
      </c>
      <c r="C330" s="382" t="s">
        <v>2</v>
      </c>
      <c r="D330" s="383"/>
      <c r="E330" s="384"/>
      <c r="F330" s="179"/>
      <c r="G330" s="385" t="s">
        <v>3</v>
      </c>
      <c r="H330" s="386"/>
      <c r="I330" s="387"/>
      <c r="J330" s="109"/>
      <c r="K330" s="388" t="s">
        <v>4</v>
      </c>
      <c r="L330" s="388"/>
      <c r="M330" s="388"/>
      <c r="N330" s="19"/>
      <c r="O330" s="389" t="s">
        <v>23</v>
      </c>
      <c r="P330" s="389"/>
      <c r="Q330" s="389"/>
      <c r="R330" s="58" t="s">
        <v>44</v>
      </c>
      <c r="S330" s="58" t="s">
        <v>45</v>
      </c>
      <c r="T330" s="58" t="s">
        <v>178</v>
      </c>
      <c r="U330" s="58" t="s">
        <v>46</v>
      </c>
      <c r="V330" s="195" t="s">
        <v>33</v>
      </c>
      <c r="W330" s="390" t="s">
        <v>149</v>
      </c>
      <c r="X330" s="390"/>
      <c r="Y330" s="390"/>
    </row>
    <row r="331" spans="1:25" ht="38.25" hidden="1">
      <c r="A331" s="381"/>
      <c r="B331" s="381"/>
      <c r="C331" s="4" t="s">
        <v>5</v>
      </c>
      <c r="D331" s="4" t="s">
        <v>6</v>
      </c>
      <c r="E331" s="4" t="s">
        <v>7</v>
      </c>
      <c r="F331" s="173" t="s">
        <v>22</v>
      </c>
      <c r="G331" s="174" t="s">
        <v>5</v>
      </c>
      <c r="H331" s="174" t="s">
        <v>6</v>
      </c>
      <c r="I331" s="174" t="s">
        <v>7</v>
      </c>
      <c r="J331" s="110" t="s">
        <v>22</v>
      </c>
      <c r="K331" s="178" t="s">
        <v>5</v>
      </c>
      <c r="L331" s="178" t="s">
        <v>6</v>
      </c>
      <c r="M331" s="178" t="s">
        <v>7</v>
      </c>
      <c r="N331" s="18" t="s">
        <v>22</v>
      </c>
      <c r="O331" s="6" t="s">
        <v>5</v>
      </c>
      <c r="P331" s="6" t="s">
        <v>6</v>
      </c>
      <c r="Q331" s="6" t="s">
        <v>7</v>
      </c>
      <c r="R331" s="40" t="s">
        <v>177</v>
      </c>
      <c r="S331" s="84" t="s">
        <v>177</v>
      </c>
      <c r="T331" s="84" t="s">
        <v>177</v>
      </c>
      <c r="U331" s="85" t="s">
        <v>180</v>
      </c>
      <c r="V331" s="196" t="s">
        <v>148</v>
      </c>
      <c r="W331" s="196" t="s">
        <v>5</v>
      </c>
      <c r="X331" s="196" t="s">
        <v>6</v>
      </c>
      <c r="Y331" s="196" t="s">
        <v>26</v>
      </c>
    </row>
    <row r="332" spans="1:25" ht="15" hidden="1">
      <c r="A332" s="180" t="s">
        <v>98</v>
      </c>
      <c r="B332" s="8">
        <v>23735.83</v>
      </c>
      <c r="C332" s="167">
        <f>C32+D32+C56+C80</f>
        <v>214884.2</v>
      </c>
      <c r="D332" s="198">
        <f>E32+D56+D80</f>
        <v>82627.97</v>
      </c>
      <c r="E332" s="8">
        <f aca="true" t="shared" si="142" ref="E332:E348">B332+C332-D332</f>
        <v>155992.06000000003</v>
      </c>
      <c r="F332" s="163">
        <v>0</v>
      </c>
      <c r="G332" s="162">
        <f>H32+G56+G80</f>
        <v>6081.75</v>
      </c>
      <c r="H332" s="192">
        <f>I32+H56+H80</f>
        <v>4054.5</v>
      </c>
      <c r="I332" s="163">
        <f aca="true" t="shared" si="143" ref="I332:I349">F332+G332-H332</f>
        <v>2027.25</v>
      </c>
      <c r="J332" s="37">
        <v>0</v>
      </c>
      <c r="K332" s="164">
        <f>L32+K56+K80</f>
        <v>12815.400000000001</v>
      </c>
      <c r="L332" s="164">
        <f>M32+L56+L80</f>
        <v>8543.6</v>
      </c>
      <c r="M332" s="107">
        <f aca="true" t="shared" si="144" ref="M332:M349">J332+K332-L332</f>
        <v>4271.800000000001</v>
      </c>
      <c r="N332" s="159">
        <v>0</v>
      </c>
      <c r="O332" s="184">
        <f>P32+O56+O80</f>
        <v>274.23</v>
      </c>
      <c r="P332" s="184">
        <f>Q32+P56+P80</f>
        <v>248.97</v>
      </c>
      <c r="Q332" s="9">
        <f aca="true" t="shared" si="145" ref="Q332:Q349">N332+O332-P332</f>
        <v>25.26000000000002</v>
      </c>
      <c r="R332" s="21">
        <f>P332</f>
        <v>248.97</v>
      </c>
      <c r="S332" s="193">
        <f>L332</f>
        <v>8543.6</v>
      </c>
      <c r="T332" s="193">
        <f>H332</f>
        <v>4054.5</v>
      </c>
      <c r="U332" s="194">
        <f>SUM(R332:T332)</f>
        <v>12847.07</v>
      </c>
      <c r="V332" s="197">
        <f>B332+F332+J332+N332</f>
        <v>23735.83</v>
      </c>
      <c r="W332" s="197">
        <f>C332+G332+K332+O332</f>
        <v>234055.58000000002</v>
      </c>
      <c r="X332" s="197">
        <f aca="true" t="shared" si="146" ref="W332:Y347">D332+H332+L332+P332</f>
        <v>95475.04000000001</v>
      </c>
      <c r="Y332" s="197">
        <f t="shared" si="146"/>
        <v>162316.37000000002</v>
      </c>
    </row>
    <row r="333" spans="1:25" ht="15" hidden="1">
      <c r="A333" s="180" t="s">
        <v>104</v>
      </c>
      <c r="B333" s="8">
        <v>0</v>
      </c>
      <c r="C333" s="167">
        <f aca="true" t="shared" si="147" ref="C333:C350">C33+D33+C57+C81</f>
        <v>89265.18000000001</v>
      </c>
      <c r="D333" s="198">
        <f aca="true" t="shared" si="148" ref="D333:D350">E33+D57+D81</f>
        <v>51816.85</v>
      </c>
      <c r="E333" s="8">
        <f t="shared" si="142"/>
        <v>37448.33000000001</v>
      </c>
      <c r="F333" s="163">
        <v>0</v>
      </c>
      <c r="G333" s="162">
        <f aca="true" t="shared" si="149" ref="G333:H350">H33+G57+G81</f>
        <v>1137.54</v>
      </c>
      <c r="H333" s="192">
        <f t="shared" si="149"/>
        <v>758.36</v>
      </c>
      <c r="I333" s="163">
        <f t="shared" si="143"/>
        <v>379.17999999999995</v>
      </c>
      <c r="J333" s="37">
        <v>0</v>
      </c>
      <c r="K333" s="164">
        <f aca="true" t="shared" si="150" ref="K333:L350">L33+K57+K81</f>
        <v>0</v>
      </c>
      <c r="L333" s="164">
        <f t="shared" si="150"/>
        <v>0</v>
      </c>
      <c r="M333" s="107">
        <f t="shared" si="144"/>
        <v>0</v>
      </c>
      <c r="N333" s="159">
        <v>0</v>
      </c>
      <c r="O333" s="184">
        <f aca="true" t="shared" si="151" ref="O333:P350">P33+O57+O81</f>
        <v>4.57</v>
      </c>
      <c r="P333" s="184">
        <f t="shared" si="151"/>
        <v>3.26</v>
      </c>
      <c r="Q333" s="9">
        <f t="shared" si="145"/>
        <v>1.3100000000000005</v>
      </c>
      <c r="R333" s="21">
        <f aca="true" t="shared" si="152" ref="R333:R351">P333</f>
        <v>3.26</v>
      </c>
      <c r="S333" s="193">
        <f aca="true" t="shared" si="153" ref="S333:S350">L333</f>
        <v>0</v>
      </c>
      <c r="T333" s="193">
        <f aca="true" t="shared" si="154" ref="T333:T350">H333</f>
        <v>758.36</v>
      </c>
      <c r="U333" s="194">
        <f aca="true" t="shared" si="155" ref="U333:U350">SUM(R333:T333)</f>
        <v>761.62</v>
      </c>
      <c r="V333" s="197">
        <f aca="true" t="shared" si="156" ref="V333:V350">B333+F333+J333+N333</f>
        <v>0</v>
      </c>
      <c r="W333" s="197">
        <f t="shared" si="146"/>
        <v>90407.29000000001</v>
      </c>
      <c r="X333" s="197">
        <f t="shared" si="146"/>
        <v>52578.47</v>
      </c>
      <c r="Y333" s="197">
        <f t="shared" si="146"/>
        <v>37828.82000000001</v>
      </c>
    </row>
    <row r="334" spans="1:25" ht="15" hidden="1">
      <c r="A334" s="180" t="s">
        <v>8</v>
      </c>
      <c r="B334" s="8">
        <v>60213.24</v>
      </c>
      <c r="C334" s="167">
        <f t="shared" si="147"/>
        <v>89249.79000000001</v>
      </c>
      <c r="D334" s="198">
        <f t="shared" si="148"/>
        <v>79654.18000000001</v>
      </c>
      <c r="E334" s="8">
        <f t="shared" si="142"/>
        <v>69808.84999999999</v>
      </c>
      <c r="F334" s="200">
        <v>929.64</v>
      </c>
      <c r="G334" s="162">
        <f t="shared" si="149"/>
        <v>464.82</v>
      </c>
      <c r="H334" s="192">
        <f t="shared" si="149"/>
        <v>929.64</v>
      </c>
      <c r="I334" s="163">
        <f t="shared" si="143"/>
        <v>464.82000000000005</v>
      </c>
      <c r="J334" s="37">
        <v>0</v>
      </c>
      <c r="K334" s="164">
        <f t="shared" si="150"/>
        <v>0</v>
      </c>
      <c r="L334" s="164">
        <f t="shared" si="150"/>
        <v>0</v>
      </c>
      <c r="M334" s="107">
        <f t="shared" si="144"/>
        <v>0</v>
      </c>
      <c r="N334" s="159">
        <v>107.7</v>
      </c>
      <c r="O334" s="184">
        <f t="shared" si="151"/>
        <v>125.97</v>
      </c>
      <c r="P334" s="184">
        <f t="shared" si="151"/>
        <v>184.13</v>
      </c>
      <c r="Q334" s="9">
        <f t="shared" si="145"/>
        <v>49.54000000000002</v>
      </c>
      <c r="R334" s="21">
        <f t="shared" si="152"/>
        <v>184.13</v>
      </c>
      <c r="S334" s="193">
        <f t="shared" si="153"/>
        <v>0</v>
      </c>
      <c r="T334" s="193">
        <f t="shared" si="154"/>
        <v>929.64</v>
      </c>
      <c r="U334" s="194">
        <f t="shared" si="155"/>
        <v>1113.77</v>
      </c>
      <c r="V334" s="197">
        <f t="shared" si="156"/>
        <v>61250.579999999994</v>
      </c>
      <c r="W334" s="197">
        <f t="shared" si="146"/>
        <v>89840.58000000002</v>
      </c>
      <c r="X334" s="197">
        <f t="shared" si="146"/>
        <v>80767.95000000001</v>
      </c>
      <c r="Y334" s="197">
        <f t="shared" si="146"/>
        <v>70323.20999999999</v>
      </c>
    </row>
    <row r="335" spans="1:25" ht="15" hidden="1">
      <c r="A335" s="180" t="s">
        <v>99</v>
      </c>
      <c r="B335" s="8">
        <v>80205.06</v>
      </c>
      <c r="C335" s="167">
        <f t="shared" si="147"/>
        <v>792377.02</v>
      </c>
      <c r="D335" s="198">
        <f t="shared" si="148"/>
        <v>287260.32</v>
      </c>
      <c r="E335" s="8">
        <f t="shared" si="142"/>
        <v>585321.76</v>
      </c>
      <c r="F335" s="200">
        <v>0</v>
      </c>
      <c r="G335" s="162">
        <f t="shared" si="149"/>
        <v>6482.43</v>
      </c>
      <c r="H335" s="192">
        <f t="shared" si="149"/>
        <v>4376.74</v>
      </c>
      <c r="I335" s="163">
        <f t="shared" si="143"/>
        <v>2105.6900000000005</v>
      </c>
      <c r="J335" s="37">
        <v>0</v>
      </c>
      <c r="K335" s="164">
        <f t="shared" si="150"/>
        <v>51838.53</v>
      </c>
      <c r="L335" s="164">
        <f t="shared" si="150"/>
        <v>0</v>
      </c>
      <c r="M335" s="107">
        <f t="shared" si="144"/>
        <v>51838.53</v>
      </c>
      <c r="N335" s="159">
        <v>0</v>
      </c>
      <c r="O335" s="184">
        <f t="shared" si="151"/>
        <v>524.76</v>
      </c>
      <c r="P335" s="184">
        <f t="shared" si="151"/>
        <v>484.01</v>
      </c>
      <c r="Q335" s="9">
        <f t="shared" si="145"/>
        <v>40.75</v>
      </c>
      <c r="R335" s="21">
        <f t="shared" si="152"/>
        <v>484.01</v>
      </c>
      <c r="S335" s="193">
        <f t="shared" si="153"/>
        <v>0</v>
      </c>
      <c r="T335" s="193">
        <f t="shared" si="154"/>
        <v>4376.74</v>
      </c>
      <c r="U335" s="194">
        <f t="shared" si="155"/>
        <v>4860.75</v>
      </c>
      <c r="V335" s="197">
        <f t="shared" si="156"/>
        <v>80205.06</v>
      </c>
      <c r="W335" s="197">
        <f t="shared" si="146"/>
        <v>851222.7400000001</v>
      </c>
      <c r="X335" s="197">
        <f t="shared" si="146"/>
        <v>292121.07</v>
      </c>
      <c r="Y335" s="197">
        <f t="shared" si="146"/>
        <v>639306.73</v>
      </c>
    </row>
    <row r="336" spans="1:25" ht="15" hidden="1">
      <c r="A336" s="7" t="s">
        <v>9</v>
      </c>
      <c r="B336" s="8">
        <v>52248.1</v>
      </c>
      <c r="C336" s="167">
        <f t="shared" si="147"/>
        <v>51421.75</v>
      </c>
      <c r="D336" s="198">
        <f t="shared" si="148"/>
        <v>49228.47</v>
      </c>
      <c r="E336" s="8">
        <f t="shared" si="142"/>
        <v>54441.380000000005</v>
      </c>
      <c r="F336" s="201">
        <v>4572.84</v>
      </c>
      <c r="G336" s="162">
        <f t="shared" si="149"/>
        <v>4572.84</v>
      </c>
      <c r="H336" s="192">
        <f t="shared" si="149"/>
        <v>6859.26</v>
      </c>
      <c r="I336" s="163">
        <f t="shared" si="143"/>
        <v>2286.42</v>
      </c>
      <c r="J336" s="38">
        <v>0</v>
      </c>
      <c r="K336" s="164">
        <f t="shared" si="150"/>
        <v>0</v>
      </c>
      <c r="L336" s="164">
        <f t="shared" si="150"/>
        <v>0</v>
      </c>
      <c r="M336" s="107">
        <f t="shared" si="144"/>
        <v>0</v>
      </c>
      <c r="N336" s="159">
        <v>127.97</v>
      </c>
      <c r="O336" s="184">
        <f t="shared" si="151"/>
        <v>363.61</v>
      </c>
      <c r="P336" s="184">
        <f t="shared" si="151"/>
        <v>322.33</v>
      </c>
      <c r="Q336" s="9">
        <f t="shared" si="145"/>
        <v>169.25000000000006</v>
      </c>
      <c r="R336" s="21">
        <f t="shared" si="152"/>
        <v>322.33</v>
      </c>
      <c r="S336" s="193">
        <f t="shared" si="153"/>
        <v>0</v>
      </c>
      <c r="T336" s="193">
        <f t="shared" si="154"/>
        <v>6859.26</v>
      </c>
      <c r="U336" s="194">
        <f t="shared" si="155"/>
        <v>7181.59</v>
      </c>
      <c r="V336" s="197">
        <f t="shared" si="156"/>
        <v>56948.91</v>
      </c>
      <c r="W336" s="197">
        <f t="shared" si="146"/>
        <v>56358.2</v>
      </c>
      <c r="X336" s="197">
        <f t="shared" si="146"/>
        <v>56410.060000000005</v>
      </c>
      <c r="Y336" s="197">
        <f t="shared" si="146"/>
        <v>56897.05</v>
      </c>
    </row>
    <row r="337" spans="1:25" ht="15" hidden="1">
      <c r="A337" s="7" t="s">
        <v>10</v>
      </c>
      <c r="B337" s="8">
        <v>12584.48</v>
      </c>
      <c r="C337" s="167">
        <f t="shared" si="147"/>
        <v>23382.54</v>
      </c>
      <c r="D337" s="198">
        <f t="shared" si="148"/>
        <v>19862.68</v>
      </c>
      <c r="E337" s="8">
        <f t="shared" si="142"/>
        <v>16104.340000000004</v>
      </c>
      <c r="F337" s="201">
        <v>0</v>
      </c>
      <c r="G337" s="162">
        <f t="shared" si="149"/>
        <v>0</v>
      </c>
      <c r="H337" s="192">
        <f t="shared" si="149"/>
        <v>0</v>
      </c>
      <c r="I337" s="163">
        <f t="shared" si="143"/>
        <v>0</v>
      </c>
      <c r="J337" s="38">
        <v>0</v>
      </c>
      <c r="K337" s="164">
        <f t="shared" si="150"/>
        <v>0</v>
      </c>
      <c r="L337" s="164">
        <f t="shared" si="150"/>
        <v>0</v>
      </c>
      <c r="M337" s="107">
        <f t="shared" si="144"/>
        <v>0</v>
      </c>
      <c r="N337" s="159">
        <v>-10.91</v>
      </c>
      <c r="O337" s="184">
        <f t="shared" si="151"/>
        <v>81.58</v>
      </c>
      <c r="P337" s="184">
        <f t="shared" si="151"/>
        <v>81.58</v>
      </c>
      <c r="Q337" s="9">
        <f t="shared" si="145"/>
        <v>-10.909999999999997</v>
      </c>
      <c r="R337" s="21">
        <f t="shared" si="152"/>
        <v>81.58</v>
      </c>
      <c r="S337" s="193">
        <f t="shared" si="153"/>
        <v>0</v>
      </c>
      <c r="T337" s="193">
        <f t="shared" si="154"/>
        <v>0</v>
      </c>
      <c r="U337" s="194">
        <f t="shared" si="155"/>
        <v>81.58</v>
      </c>
      <c r="V337" s="197">
        <f t="shared" si="156"/>
        <v>12573.57</v>
      </c>
      <c r="W337" s="197">
        <f t="shared" si="146"/>
        <v>23464.120000000003</v>
      </c>
      <c r="X337" s="197">
        <f t="shared" si="146"/>
        <v>19944.260000000002</v>
      </c>
      <c r="Y337" s="197">
        <f t="shared" si="146"/>
        <v>16093.430000000004</v>
      </c>
    </row>
    <row r="338" spans="1:25" ht="15" hidden="1">
      <c r="A338" s="180" t="s">
        <v>11</v>
      </c>
      <c r="B338" s="8">
        <v>17392.34</v>
      </c>
      <c r="C338" s="167">
        <f t="shared" si="147"/>
        <v>23304.63</v>
      </c>
      <c r="D338" s="198">
        <f t="shared" si="148"/>
        <v>20545.489999999998</v>
      </c>
      <c r="E338" s="8">
        <f t="shared" si="142"/>
        <v>20151.480000000003</v>
      </c>
      <c r="F338" s="201">
        <v>0</v>
      </c>
      <c r="G338" s="162">
        <f t="shared" si="149"/>
        <v>0</v>
      </c>
      <c r="H338" s="192">
        <f t="shared" si="149"/>
        <v>0</v>
      </c>
      <c r="I338" s="163">
        <f t="shared" si="143"/>
        <v>0</v>
      </c>
      <c r="J338" s="38">
        <v>0</v>
      </c>
      <c r="K338" s="164">
        <f t="shared" si="150"/>
        <v>0</v>
      </c>
      <c r="L338" s="164">
        <f t="shared" si="150"/>
        <v>0</v>
      </c>
      <c r="M338" s="107">
        <f t="shared" si="144"/>
        <v>0</v>
      </c>
      <c r="N338" s="159">
        <v>27.57</v>
      </c>
      <c r="O338" s="184">
        <f t="shared" si="151"/>
        <v>81.14</v>
      </c>
      <c r="P338" s="184">
        <f t="shared" si="151"/>
        <v>73.52</v>
      </c>
      <c r="Q338" s="9">
        <f t="shared" si="145"/>
        <v>35.19000000000001</v>
      </c>
      <c r="R338" s="21">
        <f t="shared" si="152"/>
        <v>73.52</v>
      </c>
      <c r="S338" s="193">
        <f t="shared" si="153"/>
        <v>0</v>
      </c>
      <c r="T338" s="193">
        <f t="shared" si="154"/>
        <v>0</v>
      </c>
      <c r="U338" s="194">
        <f t="shared" si="155"/>
        <v>73.52</v>
      </c>
      <c r="V338" s="197">
        <f t="shared" si="156"/>
        <v>17419.91</v>
      </c>
      <c r="W338" s="197">
        <f t="shared" si="146"/>
        <v>23385.77</v>
      </c>
      <c r="X338" s="197">
        <f t="shared" si="146"/>
        <v>20619.01</v>
      </c>
      <c r="Y338" s="197">
        <f t="shared" si="146"/>
        <v>20186.670000000002</v>
      </c>
    </row>
    <row r="339" spans="1:25" ht="15" hidden="1">
      <c r="A339" s="7" t="s">
        <v>12</v>
      </c>
      <c r="B339" s="8">
        <v>68046.75</v>
      </c>
      <c r="C339" s="167">
        <f t="shared" si="147"/>
        <v>133431.21</v>
      </c>
      <c r="D339" s="198">
        <f t="shared" si="148"/>
        <v>133819.96</v>
      </c>
      <c r="E339" s="8">
        <f t="shared" si="142"/>
        <v>67658</v>
      </c>
      <c r="F339" s="201">
        <v>1034.56</v>
      </c>
      <c r="G339" s="162">
        <f t="shared" si="149"/>
        <v>1034.56</v>
      </c>
      <c r="H339" s="192">
        <f t="shared" si="149"/>
        <v>1551.84</v>
      </c>
      <c r="I339" s="163">
        <f t="shared" si="143"/>
        <v>517.28</v>
      </c>
      <c r="J339" s="38">
        <v>1526.4</v>
      </c>
      <c r="K339" s="164">
        <f t="shared" si="150"/>
        <v>4579.200000000001</v>
      </c>
      <c r="L339" s="164">
        <f t="shared" si="150"/>
        <v>3052.8</v>
      </c>
      <c r="M339" s="107">
        <f t="shared" si="144"/>
        <v>3052.8</v>
      </c>
      <c r="N339" s="159">
        <v>42.67</v>
      </c>
      <c r="O339" s="184">
        <f t="shared" si="151"/>
        <v>214.92</v>
      </c>
      <c r="P339" s="184">
        <f t="shared" si="151"/>
        <v>206.62</v>
      </c>
      <c r="Q339" s="9">
        <f t="shared" si="145"/>
        <v>50.96999999999997</v>
      </c>
      <c r="R339" s="21">
        <f t="shared" si="152"/>
        <v>206.62</v>
      </c>
      <c r="S339" s="193">
        <f t="shared" si="153"/>
        <v>3052.8</v>
      </c>
      <c r="T339" s="193">
        <f t="shared" si="154"/>
        <v>1551.84</v>
      </c>
      <c r="U339" s="194">
        <f t="shared" si="155"/>
        <v>4811.26</v>
      </c>
      <c r="V339" s="197">
        <f t="shared" si="156"/>
        <v>70650.37999999999</v>
      </c>
      <c r="W339" s="197">
        <f t="shared" si="146"/>
        <v>139259.89</v>
      </c>
      <c r="X339" s="197">
        <f t="shared" si="146"/>
        <v>138631.21999999997</v>
      </c>
      <c r="Y339" s="197">
        <f t="shared" si="146"/>
        <v>71279.05</v>
      </c>
    </row>
    <row r="340" spans="1:25" ht="15" hidden="1">
      <c r="A340" s="7" t="s">
        <v>13</v>
      </c>
      <c r="B340" s="8">
        <v>63962.98</v>
      </c>
      <c r="C340" s="167">
        <f t="shared" si="147"/>
        <v>78789.27</v>
      </c>
      <c r="D340" s="198">
        <f t="shared" si="148"/>
        <v>77172.11</v>
      </c>
      <c r="E340" s="8">
        <f t="shared" si="142"/>
        <v>65580.14</v>
      </c>
      <c r="F340" s="201">
        <v>348.74</v>
      </c>
      <c r="G340" s="162">
        <f t="shared" si="149"/>
        <v>174.37</v>
      </c>
      <c r="H340" s="192">
        <f t="shared" si="149"/>
        <v>348.74</v>
      </c>
      <c r="I340" s="163">
        <f t="shared" si="143"/>
        <v>174.37</v>
      </c>
      <c r="J340" s="38">
        <v>645.01</v>
      </c>
      <c r="K340" s="164">
        <f t="shared" si="150"/>
        <v>1935.03</v>
      </c>
      <c r="L340" s="164">
        <f t="shared" si="150"/>
        <v>1290.02</v>
      </c>
      <c r="M340" s="107">
        <f t="shared" si="144"/>
        <v>1290.02</v>
      </c>
      <c r="N340" s="159">
        <v>33.55</v>
      </c>
      <c r="O340" s="184">
        <f t="shared" si="151"/>
        <v>154.81</v>
      </c>
      <c r="P340" s="184">
        <f t="shared" si="151"/>
        <v>171.14</v>
      </c>
      <c r="Q340" s="9">
        <f t="shared" si="145"/>
        <v>17.220000000000027</v>
      </c>
      <c r="R340" s="21">
        <f t="shared" si="152"/>
        <v>171.14</v>
      </c>
      <c r="S340" s="193">
        <f t="shared" si="153"/>
        <v>1290.02</v>
      </c>
      <c r="T340" s="193">
        <f t="shared" si="154"/>
        <v>348.74</v>
      </c>
      <c r="U340" s="194">
        <f t="shared" si="155"/>
        <v>1809.8999999999999</v>
      </c>
      <c r="V340" s="197">
        <f t="shared" si="156"/>
        <v>64990.280000000006</v>
      </c>
      <c r="W340" s="197">
        <f t="shared" si="146"/>
        <v>81053.48</v>
      </c>
      <c r="X340" s="197">
        <f t="shared" si="146"/>
        <v>78982.01000000001</v>
      </c>
      <c r="Y340" s="197">
        <f t="shared" si="146"/>
        <v>67061.75</v>
      </c>
    </row>
    <row r="341" spans="1:25" ht="15" hidden="1">
      <c r="A341" s="7" t="s">
        <v>14</v>
      </c>
      <c r="B341" s="8">
        <v>45050.48</v>
      </c>
      <c r="C341" s="167">
        <f t="shared" si="147"/>
        <v>96311.06999999999</v>
      </c>
      <c r="D341" s="198">
        <f t="shared" si="148"/>
        <v>92385.38</v>
      </c>
      <c r="E341" s="8">
        <f t="shared" si="142"/>
        <v>48976.169999999984</v>
      </c>
      <c r="F341" s="201">
        <v>987.92</v>
      </c>
      <c r="G341" s="162">
        <f t="shared" si="149"/>
        <v>619.02</v>
      </c>
      <c r="H341" s="192">
        <f t="shared" si="149"/>
        <v>1112.98</v>
      </c>
      <c r="I341" s="163">
        <f t="shared" si="143"/>
        <v>493.96000000000004</v>
      </c>
      <c r="J341" s="38">
        <v>3914.05</v>
      </c>
      <c r="K341" s="164">
        <f t="shared" si="150"/>
        <v>6164.43</v>
      </c>
      <c r="L341" s="164">
        <f t="shared" si="150"/>
        <v>7307.64</v>
      </c>
      <c r="M341" s="107">
        <f t="shared" si="144"/>
        <v>2770.8399999999992</v>
      </c>
      <c r="N341" s="159">
        <v>-494.88</v>
      </c>
      <c r="O341" s="184">
        <f t="shared" si="151"/>
        <v>246.57</v>
      </c>
      <c r="P341" s="184">
        <f t="shared" si="151"/>
        <v>230.06</v>
      </c>
      <c r="Q341" s="9">
        <f t="shared" si="145"/>
        <v>-478.37</v>
      </c>
      <c r="R341" s="21">
        <f t="shared" si="152"/>
        <v>230.06</v>
      </c>
      <c r="S341" s="193">
        <f t="shared" si="153"/>
        <v>7307.64</v>
      </c>
      <c r="T341" s="193">
        <f t="shared" si="154"/>
        <v>1112.98</v>
      </c>
      <c r="U341" s="194">
        <f t="shared" si="155"/>
        <v>8650.68</v>
      </c>
      <c r="V341" s="197">
        <f t="shared" si="156"/>
        <v>49457.57000000001</v>
      </c>
      <c r="W341" s="197">
        <f t="shared" si="146"/>
        <v>103341.09</v>
      </c>
      <c r="X341" s="197">
        <f t="shared" si="146"/>
        <v>101036.06</v>
      </c>
      <c r="Y341" s="197">
        <f t="shared" si="146"/>
        <v>51762.59999999998</v>
      </c>
    </row>
    <row r="342" spans="1:25" ht="15" hidden="1">
      <c r="A342" s="7" t="s">
        <v>144</v>
      </c>
      <c r="B342" s="8">
        <v>0</v>
      </c>
      <c r="C342" s="167">
        <f t="shared" si="147"/>
        <v>29517.82</v>
      </c>
      <c r="D342" s="198">
        <f t="shared" si="148"/>
        <v>15704.98</v>
      </c>
      <c r="E342" s="8">
        <f t="shared" si="142"/>
        <v>13812.84</v>
      </c>
      <c r="F342" s="201">
        <v>0</v>
      </c>
      <c r="G342" s="162">
        <f t="shared" si="149"/>
        <v>556.5</v>
      </c>
      <c r="H342" s="192">
        <f t="shared" si="149"/>
        <v>371</v>
      </c>
      <c r="I342" s="163">
        <f t="shared" si="143"/>
        <v>185.5</v>
      </c>
      <c r="J342" s="38">
        <v>0</v>
      </c>
      <c r="K342" s="164">
        <f t="shared" si="150"/>
        <v>18030.2</v>
      </c>
      <c r="L342" s="164">
        <f t="shared" si="150"/>
        <v>0</v>
      </c>
      <c r="M342" s="107">
        <f t="shared" si="144"/>
        <v>18030.2</v>
      </c>
      <c r="N342" s="159">
        <v>0</v>
      </c>
      <c r="O342" s="184">
        <f t="shared" si="151"/>
        <v>0</v>
      </c>
      <c r="P342" s="184">
        <f t="shared" si="151"/>
        <v>0</v>
      </c>
      <c r="Q342" s="9">
        <f t="shared" si="145"/>
        <v>0</v>
      </c>
      <c r="R342" s="21">
        <f t="shared" si="152"/>
        <v>0</v>
      </c>
      <c r="S342" s="193">
        <f t="shared" si="153"/>
        <v>0</v>
      </c>
      <c r="T342" s="193">
        <f t="shared" si="154"/>
        <v>371</v>
      </c>
      <c r="U342" s="194">
        <f t="shared" si="155"/>
        <v>371</v>
      </c>
      <c r="V342" s="197">
        <f t="shared" si="156"/>
        <v>0</v>
      </c>
      <c r="W342" s="197">
        <f t="shared" si="146"/>
        <v>48104.520000000004</v>
      </c>
      <c r="X342" s="197">
        <f t="shared" si="146"/>
        <v>16075.98</v>
      </c>
      <c r="Y342" s="197">
        <f t="shared" si="146"/>
        <v>32028.54</v>
      </c>
    </row>
    <row r="343" spans="1:25" ht="15" hidden="1">
      <c r="A343" s="7" t="s">
        <v>15</v>
      </c>
      <c r="B343" s="8">
        <v>93360.17</v>
      </c>
      <c r="C343" s="167">
        <f t="shared" si="147"/>
        <v>104081.40000000001</v>
      </c>
      <c r="D343" s="198">
        <f t="shared" si="148"/>
        <v>96774.69</v>
      </c>
      <c r="E343" s="8">
        <f t="shared" si="142"/>
        <v>100666.88</v>
      </c>
      <c r="F343" s="201">
        <v>0</v>
      </c>
      <c r="G343" s="162">
        <f t="shared" si="149"/>
        <v>0</v>
      </c>
      <c r="H343" s="192">
        <f t="shared" si="149"/>
        <v>0</v>
      </c>
      <c r="I343" s="163">
        <f t="shared" si="143"/>
        <v>0</v>
      </c>
      <c r="J343" s="38">
        <v>37852.95</v>
      </c>
      <c r="K343" s="164">
        <f t="shared" si="150"/>
        <v>1063.71</v>
      </c>
      <c r="L343" s="164">
        <f t="shared" si="150"/>
        <v>709.14</v>
      </c>
      <c r="M343" s="107">
        <f t="shared" si="144"/>
        <v>38207.52</v>
      </c>
      <c r="N343" s="159">
        <v>404.15</v>
      </c>
      <c r="O343" s="184">
        <f t="shared" si="151"/>
        <v>364.15</v>
      </c>
      <c r="P343" s="184">
        <f t="shared" si="151"/>
        <v>201.53</v>
      </c>
      <c r="Q343" s="9">
        <f t="shared" si="145"/>
        <v>566.77</v>
      </c>
      <c r="R343" s="21">
        <f t="shared" si="152"/>
        <v>201.53</v>
      </c>
      <c r="S343" s="193">
        <f t="shared" si="153"/>
        <v>709.14</v>
      </c>
      <c r="T343" s="193">
        <f t="shared" si="154"/>
        <v>0</v>
      </c>
      <c r="U343" s="194">
        <f t="shared" si="155"/>
        <v>910.67</v>
      </c>
      <c r="V343" s="197">
        <f t="shared" si="156"/>
        <v>131617.27</v>
      </c>
      <c r="W343" s="197">
        <f t="shared" si="146"/>
        <v>105509.26000000001</v>
      </c>
      <c r="X343" s="197">
        <f t="shared" si="146"/>
        <v>97685.36</v>
      </c>
      <c r="Y343" s="197">
        <f t="shared" si="146"/>
        <v>139441.16999999998</v>
      </c>
    </row>
    <row r="344" spans="1:25" ht="15" hidden="1">
      <c r="A344" s="180" t="s">
        <v>16</v>
      </c>
      <c r="B344" s="8">
        <v>31615.31</v>
      </c>
      <c r="C344" s="167">
        <f t="shared" si="147"/>
        <v>84699.29999999999</v>
      </c>
      <c r="D344" s="198">
        <f t="shared" si="148"/>
        <v>76081.23</v>
      </c>
      <c r="E344" s="8">
        <f t="shared" si="142"/>
        <v>40233.37999999999</v>
      </c>
      <c r="F344" s="201">
        <v>0</v>
      </c>
      <c r="G344" s="162">
        <f t="shared" si="149"/>
        <v>0</v>
      </c>
      <c r="H344" s="192">
        <f t="shared" si="149"/>
        <v>0</v>
      </c>
      <c r="I344" s="163">
        <f t="shared" si="143"/>
        <v>0</v>
      </c>
      <c r="J344" s="38">
        <v>581.94</v>
      </c>
      <c r="K344" s="164">
        <f t="shared" si="150"/>
        <v>872.9100000000001</v>
      </c>
      <c r="L344" s="164">
        <f t="shared" si="150"/>
        <v>0</v>
      </c>
      <c r="M344" s="107">
        <f t="shared" si="144"/>
        <v>1454.8500000000001</v>
      </c>
      <c r="N344" s="159">
        <v>8.22</v>
      </c>
      <c r="O344" s="184">
        <f t="shared" si="151"/>
        <v>18.97</v>
      </c>
      <c r="P344" s="184">
        <f t="shared" si="151"/>
        <v>17.509999999999998</v>
      </c>
      <c r="Q344" s="9">
        <f t="shared" si="145"/>
        <v>9.68</v>
      </c>
      <c r="R344" s="21">
        <f t="shared" si="152"/>
        <v>17.509999999999998</v>
      </c>
      <c r="S344" s="193">
        <f t="shared" si="153"/>
        <v>0</v>
      </c>
      <c r="T344" s="193">
        <f t="shared" si="154"/>
        <v>0</v>
      </c>
      <c r="U344" s="194">
        <f t="shared" si="155"/>
        <v>17.509999999999998</v>
      </c>
      <c r="V344" s="197">
        <f t="shared" si="156"/>
        <v>32205.47</v>
      </c>
      <c r="W344" s="197">
        <f t="shared" si="146"/>
        <v>85591.18</v>
      </c>
      <c r="X344" s="197">
        <f t="shared" si="146"/>
        <v>76098.73999999999</v>
      </c>
      <c r="Y344" s="197">
        <f t="shared" si="146"/>
        <v>41697.90999999999</v>
      </c>
    </row>
    <row r="345" spans="1:25" ht="15" hidden="1">
      <c r="A345" s="7" t="s">
        <v>17</v>
      </c>
      <c r="B345" s="8">
        <v>42623.39</v>
      </c>
      <c r="C345" s="167">
        <f t="shared" si="147"/>
        <v>110247.42</v>
      </c>
      <c r="D345" s="198">
        <f t="shared" si="148"/>
        <v>105381.93</v>
      </c>
      <c r="E345" s="8">
        <f t="shared" si="142"/>
        <v>47488.880000000005</v>
      </c>
      <c r="F345" s="201">
        <v>736.7</v>
      </c>
      <c r="G345" s="162">
        <f t="shared" si="149"/>
        <v>368.35</v>
      </c>
      <c r="H345" s="192">
        <f t="shared" si="149"/>
        <v>736.7</v>
      </c>
      <c r="I345" s="163">
        <f t="shared" si="143"/>
        <v>368.35000000000014</v>
      </c>
      <c r="J345" s="38">
        <v>619.57</v>
      </c>
      <c r="K345" s="164">
        <f t="shared" si="150"/>
        <v>1858.71</v>
      </c>
      <c r="L345" s="164">
        <f t="shared" si="150"/>
        <v>1858.71</v>
      </c>
      <c r="M345" s="107">
        <f t="shared" si="144"/>
        <v>619.5700000000002</v>
      </c>
      <c r="N345" s="159">
        <v>14.84</v>
      </c>
      <c r="O345" s="184">
        <f t="shared" si="151"/>
        <v>86.71000000000001</v>
      </c>
      <c r="P345" s="184">
        <f t="shared" si="151"/>
        <v>83.08</v>
      </c>
      <c r="Q345" s="9">
        <f t="shared" si="145"/>
        <v>18.470000000000013</v>
      </c>
      <c r="R345" s="21">
        <f t="shared" si="152"/>
        <v>83.08</v>
      </c>
      <c r="S345" s="193">
        <f t="shared" si="153"/>
        <v>1858.71</v>
      </c>
      <c r="T345" s="193">
        <f t="shared" si="154"/>
        <v>736.7</v>
      </c>
      <c r="U345" s="194">
        <f t="shared" si="155"/>
        <v>2678.49</v>
      </c>
      <c r="V345" s="197">
        <f t="shared" si="156"/>
        <v>43994.49999999999</v>
      </c>
      <c r="W345" s="197">
        <f t="shared" si="146"/>
        <v>112561.19000000002</v>
      </c>
      <c r="X345" s="197">
        <f t="shared" si="146"/>
        <v>108060.42</v>
      </c>
      <c r="Y345" s="197">
        <f t="shared" si="146"/>
        <v>48495.270000000004</v>
      </c>
    </row>
    <row r="346" spans="1:25" ht="15" hidden="1">
      <c r="A346" s="7" t="s">
        <v>18</v>
      </c>
      <c r="B346" s="8">
        <v>135455.76</v>
      </c>
      <c r="C346" s="167">
        <f t="shared" si="147"/>
        <v>233118.04</v>
      </c>
      <c r="D346" s="198">
        <f t="shared" si="148"/>
        <v>233792.48</v>
      </c>
      <c r="E346" s="8">
        <f t="shared" si="142"/>
        <v>134781.32000000004</v>
      </c>
      <c r="F346" s="201">
        <v>1737.34</v>
      </c>
      <c r="G346" s="162">
        <f t="shared" si="149"/>
        <v>868.67</v>
      </c>
      <c r="H346" s="192">
        <f t="shared" si="149"/>
        <v>1737.34</v>
      </c>
      <c r="I346" s="163">
        <f t="shared" si="143"/>
        <v>868.6699999999998</v>
      </c>
      <c r="J346" s="38">
        <v>686.35</v>
      </c>
      <c r="K346" s="164">
        <f t="shared" si="150"/>
        <v>7714.68</v>
      </c>
      <c r="L346" s="164">
        <f t="shared" si="150"/>
        <v>6184.57</v>
      </c>
      <c r="M346" s="107">
        <f t="shared" si="144"/>
        <v>2216.460000000001</v>
      </c>
      <c r="N346" s="159">
        <v>68.6</v>
      </c>
      <c r="O346" s="184">
        <f t="shared" si="151"/>
        <v>249.17000000000002</v>
      </c>
      <c r="P346" s="184">
        <f t="shared" si="151"/>
        <v>223.78000000000003</v>
      </c>
      <c r="Q346" s="9">
        <f t="shared" si="145"/>
        <v>93.98999999999995</v>
      </c>
      <c r="R346" s="21">
        <f t="shared" si="152"/>
        <v>223.78000000000003</v>
      </c>
      <c r="S346" s="193">
        <f t="shared" si="153"/>
        <v>6184.57</v>
      </c>
      <c r="T346" s="193">
        <f t="shared" si="154"/>
        <v>1737.34</v>
      </c>
      <c r="U346" s="194">
        <f t="shared" si="155"/>
        <v>8145.69</v>
      </c>
      <c r="V346" s="197">
        <f t="shared" si="156"/>
        <v>137948.05000000002</v>
      </c>
      <c r="W346" s="197">
        <f t="shared" si="146"/>
        <v>241950.56000000003</v>
      </c>
      <c r="X346" s="197">
        <f t="shared" si="146"/>
        <v>241938.17</v>
      </c>
      <c r="Y346" s="197">
        <f t="shared" si="146"/>
        <v>137960.44000000003</v>
      </c>
    </row>
    <row r="347" spans="1:25" ht="15" hidden="1">
      <c r="A347" s="180" t="s">
        <v>143</v>
      </c>
      <c r="B347" s="8">
        <v>0</v>
      </c>
      <c r="C347" s="167">
        <f t="shared" si="147"/>
        <v>66500.16</v>
      </c>
      <c r="D347" s="198">
        <f t="shared" si="148"/>
        <v>34643.08</v>
      </c>
      <c r="E347" s="8">
        <f t="shared" si="142"/>
        <v>31857.08</v>
      </c>
      <c r="F347" s="201">
        <v>0</v>
      </c>
      <c r="G347" s="162">
        <f t="shared" si="149"/>
        <v>621.69</v>
      </c>
      <c r="H347" s="192">
        <f t="shared" si="149"/>
        <v>0</v>
      </c>
      <c r="I347" s="163">
        <f t="shared" si="143"/>
        <v>621.69</v>
      </c>
      <c r="J347" s="38">
        <v>0</v>
      </c>
      <c r="K347" s="164">
        <f t="shared" si="150"/>
        <v>0</v>
      </c>
      <c r="L347" s="164">
        <f t="shared" si="150"/>
        <v>0</v>
      </c>
      <c r="M347" s="107">
        <f t="shared" si="144"/>
        <v>0</v>
      </c>
      <c r="N347" s="159">
        <v>0</v>
      </c>
      <c r="O347" s="184">
        <f t="shared" si="151"/>
        <v>0</v>
      </c>
      <c r="P347" s="184">
        <f t="shared" si="151"/>
        <v>0</v>
      </c>
      <c r="Q347" s="9">
        <f t="shared" si="145"/>
        <v>0</v>
      </c>
      <c r="R347" s="21">
        <f t="shared" si="152"/>
        <v>0</v>
      </c>
      <c r="S347" s="193">
        <f t="shared" si="153"/>
        <v>0</v>
      </c>
      <c r="T347" s="193">
        <f t="shared" si="154"/>
        <v>0</v>
      </c>
      <c r="U347" s="194">
        <f t="shared" si="155"/>
        <v>0</v>
      </c>
      <c r="V347" s="197">
        <f t="shared" si="156"/>
        <v>0</v>
      </c>
      <c r="W347" s="197">
        <f t="shared" si="146"/>
        <v>67121.85</v>
      </c>
      <c r="X347" s="197">
        <f t="shared" si="146"/>
        <v>34643.08</v>
      </c>
      <c r="Y347" s="197">
        <f t="shared" si="146"/>
        <v>32478.77</v>
      </c>
    </row>
    <row r="348" spans="1:25" ht="15" hidden="1">
      <c r="A348" s="180" t="s">
        <v>100</v>
      </c>
      <c r="B348" s="8">
        <v>71828.11</v>
      </c>
      <c r="C348" s="167">
        <f t="shared" si="147"/>
        <v>674610.49</v>
      </c>
      <c r="D348" s="198">
        <f t="shared" si="148"/>
        <v>422902.55000000005</v>
      </c>
      <c r="E348" s="8">
        <f t="shared" si="142"/>
        <v>323536.04999999993</v>
      </c>
      <c r="F348" s="201">
        <v>0</v>
      </c>
      <c r="G348" s="162">
        <f t="shared" si="149"/>
        <v>3793.74</v>
      </c>
      <c r="H348" s="192">
        <f t="shared" si="149"/>
        <v>2529.16</v>
      </c>
      <c r="I348" s="163">
        <f t="shared" si="143"/>
        <v>1264.58</v>
      </c>
      <c r="J348" s="38">
        <v>0</v>
      </c>
      <c r="K348" s="164">
        <f t="shared" si="150"/>
        <v>72053.64000000001</v>
      </c>
      <c r="L348" s="164">
        <f t="shared" si="150"/>
        <v>48977.41</v>
      </c>
      <c r="M348" s="107">
        <f t="shared" si="144"/>
        <v>23076.23000000001</v>
      </c>
      <c r="N348" s="159">
        <v>0</v>
      </c>
      <c r="O348" s="184">
        <f t="shared" si="151"/>
        <v>812.3299999999999</v>
      </c>
      <c r="P348" s="184">
        <f t="shared" si="151"/>
        <v>837.6800000000001</v>
      </c>
      <c r="Q348" s="9">
        <f t="shared" si="145"/>
        <v>-25.350000000000136</v>
      </c>
      <c r="R348" s="21">
        <f t="shared" si="152"/>
        <v>837.6800000000001</v>
      </c>
      <c r="S348" s="193">
        <f t="shared" si="153"/>
        <v>48977.41</v>
      </c>
      <c r="T348" s="193">
        <f t="shared" si="154"/>
        <v>2529.16</v>
      </c>
      <c r="U348" s="194">
        <f t="shared" si="155"/>
        <v>52344.25</v>
      </c>
      <c r="V348" s="197">
        <f t="shared" si="156"/>
        <v>71828.11</v>
      </c>
      <c r="W348" s="197">
        <f aca="true" t="shared" si="157" ref="W348:Y350">C348+G348+K348+O348</f>
        <v>751270.2</v>
      </c>
      <c r="X348" s="197">
        <f t="shared" si="157"/>
        <v>475246.8</v>
      </c>
      <c r="Y348" s="197">
        <f t="shared" si="157"/>
        <v>347851.51</v>
      </c>
    </row>
    <row r="349" spans="1:25" ht="15" hidden="1">
      <c r="A349" s="7" t="s">
        <v>19</v>
      </c>
      <c r="B349" s="8">
        <v>78133.14</v>
      </c>
      <c r="C349" s="167">
        <f t="shared" si="147"/>
        <v>157813.34</v>
      </c>
      <c r="D349" s="198">
        <f t="shared" si="148"/>
        <v>156409.15000000002</v>
      </c>
      <c r="E349" s="8">
        <f>B349+C349-D349</f>
        <v>79537.32999999996</v>
      </c>
      <c r="F349" s="201">
        <v>2145.44</v>
      </c>
      <c r="G349" s="162">
        <f t="shared" si="149"/>
        <v>1517.92</v>
      </c>
      <c r="H349" s="192">
        <f t="shared" si="149"/>
        <v>2904.4</v>
      </c>
      <c r="I349" s="163">
        <f t="shared" si="143"/>
        <v>758.96</v>
      </c>
      <c r="J349" s="38">
        <v>675.75</v>
      </c>
      <c r="K349" s="164">
        <f t="shared" si="150"/>
        <v>2027.25</v>
      </c>
      <c r="L349" s="164">
        <f t="shared" si="150"/>
        <v>1420.9299999999998</v>
      </c>
      <c r="M349" s="107">
        <f t="shared" si="144"/>
        <v>1282.0700000000002</v>
      </c>
      <c r="N349" s="159">
        <v>63.52</v>
      </c>
      <c r="O349" s="184">
        <f t="shared" si="151"/>
        <v>246.8</v>
      </c>
      <c r="P349" s="184">
        <f t="shared" si="151"/>
        <v>235.67000000000002</v>
      </c>
      <c r="Q349" s="9">
        <f t="shared" si="145"/>
        <v>74.64999999999998</v>
      </c>
      <c r="R349" s="21">
        <f t="shared" si="152"/>
        <v>235.67000000000002</v>
      </c>
      <c r="S349" s="193">
        <f t="shared" si="153"/>
        <v>1420.9299999999998</v>
      </c>
      <c r="T349" s="193">
        <f t="shared" si="154"/>
        <v>2904.4</v>
      </c>
      <c r="U349" s="194">
        <f t="shared" si="155"/>
        <v>4561</v>
      </c>
      <c r="V349" s="197">
        <f t="shared" si="156"/>
        <v>81017.85</v>
      </c>
      <c r="W349" s="197">
        <f t="shared" si="157"/>
        <v>161605.31</v>
      </c>
      <c r="X349" s="197">
        <f t="shared" si="157"/>
        <v>160970.15000000002</v>
      </c>
      <c r="Y349" s="197">
        <f t="shared" si="157"/>
        <v>81653.00999999997</v>
      </c>
    </row>
    <row r="350" spans="1:25" ht="15" hidden="1">
      <c r="A350" s="7" t="s">
        <v>20</v>
      </c>
      <c r="B350" s="8">
        <v>56622.16</v>
      </c>
      <c r="C350" s="167">
        <f t="shared" si="147"/>
        <v>101728.23000000001</v>
      </c>
      <c r="D350" s="198">
        <f t="shared" si="148"/>
        <v>105864.32</v>
      </c>
      <c r="E350" s="8">
        <f>B350+C350-D350</f>
        <v>52486.07000000001</v>
      </c>
      <c r="F350" s="201">
        <v>721.86</v>
      </c>
      <c r="G350" s="162">
        <f t="shared" si="149"/>
        <v>447.89</v>
      </c>
      <c r="H350" s="192">
        <f t="shared" si="149"/>
        <v>808.8199999999999</v>
      </c>
      <c r="I350" s="163">
        <f>F350+G350-H350</f>
        <v>360.93000000000006</v>
      </c>
      <c r="J350" s="38">
        <v>689</v>
      </c>
      <c r="K350" s="164">
        <f t="shared" si="150"/>
        <v>2067</v>
      </c>
      <c r="L350" s="164">
        <f t="shared" si="150"/>
        <v>2067</v>
      </c>
      <c r="M350" s="107">
        <f>J350+K350-L350</f>
        <v>689</v>
      </c>
      <c r="N350" s="159">
        <v>56.31</v>
      </c>
      <c r="O350" s="184">
        <f t="shared" si="151"/>
        <v>158.48</v>
      </c>
      <c r="P350" s="184">
        <f t="shared" si="151"/>
        <v>113.73</v>
      </c>
      <c r="Q350" s="9">
        <f>N350+O350-P350</f>
        <v>101.05999999999999</v>
      </c>
      <c r="R350" s="21">
        <f t="shared" si="152"/>
        <v>113.73</v>
      </c>
      <c r="S350" s="193">
        <f t="shared" si="153"/>
        <v>2067</v>
      </c>
      <c r="T350" s="193">
        <f t="shared" si="154"/>
        <v>808.8199999999999</v>
      </c>
      <c r="U350" s="194">
        <f t="shared" si="155"/>
        <v>2989.55</v>
      </c>
      <c r="V350" s="197">
        <f t="shared" si="156"/>
        <v>58089.33</v>
      </c>
      <c r="W350" s="197">
        <f t="shared" si="157"/>
        <v>104401.6</v>
      </c>
      <c r="X350" s="197">
        <f t="shared" si="157"/>
        <v>108853.87000000001</v>
      </c>
      <c r="Y350" s="197">
        <f t="shared" si="157"/>
        <v>53637.060000000005</v>
      </c>
    </row>
    <row r="351" spans="1:25" ht="15" hidden="1">
      <c r="A351" s="10" t="s">
        <v>21</v>
      </c>
      <c r="B351" s="11">
        <f>SUM(B332:B350)</f>
        <v>933077.3</v>
      </c>
      <c r="C351" s="11">
        <f>SUM(C332:C350)</f>
        <v>3154732.86</v>
      </c>
      <c r="D351" s="11">
        <f aca="true" t="shared" si="158" ref="D351:U351">SUM(D332:D350)</f>
        <v>2141927.82</v>
      </c>
      <c r="E351" s="11">
        <f t="shared" si="158"/>
        <v>1945882.34</v>
      </c>
      <c r="F351" s="175">
        <f t="shared" si="158"/>
        <v>13215.040000000003</v>
      </c>
      <c r="G351" s="175">
        <f t="shared" si="158"/>
        <v>28742.089999999997</v>
      </c>
      <c r="H351" s="175">
        <f t="shared" si="158"/>
        <v>29079.480000000003</v>
      </c>
      <c r="I351" s="175">
        <f t="shared" si="158"/>
        <v>12877.650000000001</v>
      </c>
      <c r="J351" s="11">
        <f t="shared" si="158"/>
        <v>47191.02</v>
      </c>
      <c r="K351" s="11">
        <f t="shared" si="158"/>
        <v>183020.69000000003</v>
      </c>
      <c r="L351" s="11">
        <f t="shared" si="158"/>
        <v>81411.81999999999</v>
      </c>
      <c r="M351" s="11">
        <f t="shared" si="158"/>
        <v>148799.89</v>
      </c>
      <c r="N351" s="11">
        <f t="shared" si="158"/>
        <v>449.31</v>
      </c>
      <c r="O351" s="11">
        <f t="shared" si="158"/>
        <v>4008.77</v>
      </c>
      <c r="P351" s="11">
        <f t="shared" si="158"/>
        <v>3718.600000000001</v>
      </c>
      <c r="Q351" s="11">
        <f t="shared" si="158"/>
        <v>739.4799999999999</v>
      </c>
      <c r="R351" s="309">
        <f t="shared" si="152"/>
        <v>3718.600000000001</v>
      </c>
      <c r="S351" s="11">
        <f t="shared" si="158"/>
        <v>81411.81999999999</v>
      </c>
      <c r="T351" s="11">
        <f t="shared" si="158"/>
        <v>29079.480000000003</v>
      </c>
      <c r="U351" s="11">
        <f t="shared" si="158"/>
        <v>114209.90000000001</v>
      </c>
      <c r="V351" s="199">
        <f>SUM(V332:V350)</f>
        <v>993932.6699999999</v>
      </c>
      <c r="W351" s="199">
        <f>SUM(W332:W350)</f>
        <v>3370504.41</v>
      </c>
      <c r="X351" s="199">
        <f>SUM(X332:X350)</f>
        <v>2256137.72</v>
      </c>
      <c r="Y351" s="199">
        <f>SUM(Y332:Y350)</f>
        <v>2108299.36</v>
      </c>
    </row>
    <row r="352" ht="15" hidden="1"/>
    <row r="353" ht="15" hidden="1">
      <c r="R353" s="3"/>
    </row>
    <row r="354" spans="2:18" ht="15" hidden="1">
      <c r="B354" s="12" t="s">
        <v>213</v>
      </c>
      <c r="C354" s="12"/>
      <c r="D354" s="12"/>
      <c r="E354" s="13"/>
      <c r="F354" s="13"/>
      <c r="G354" s="12"/>
      <c r="H354" s="13"/>
      <c r="I354" s="13"/>
      <c r="J354" s="17"/>
      <c r="K354" s="13"/>
      <c r="N354" s="3"/>
      <c r="R354" s="247"/>
    </row>
    <row r="355" spans="1:25" ht="15" hidden="1">
      <c r="A355" s="380" t="s">
        <v>1</v>
      </c>
      <c r="B355" s="380" t="s">
        <v>22</v>
      </c>
      <c r="C355" s="382" t="s">
        <v>2</v>
      </c>
      <c r="D355" s="383"/>
      <c r="E355" s="384"/>
      <c r="F355" s="179"/>
      <c r="G355" s="385" t="s">
        <v>3</v>
      </c>
      <c r="H355" s="386"/>
      <c r="I355" s="387"/>
      <c r="J355" s="109"/>
      <c r="K355" s="388" t="s">
        <v>4</v>
      </c>
      <c r="L355" s="388"/>
      <c r="M355" s="388"/>
      <c r="N355" s="19"/>
      <c r="O355" s="389" t="s">
        <v>23</v>
      </c>
      <c r="P355" s="389"/>
      <c r="Q355" s="389"/>
      <c r="R355" s="58" t="s">
        <v>44</v>
      </c>
      <c r="S355" s="58" t="s">
        <v>45</v>
      </c>
      <c r="T355" s="58" t="s">
        <v>178</v>
      </c>
      <c r="U355" s="58" t="s">
        <v>46</v>
      </c>
      <c r="V355" s="195" t="s">
        <v>33</v>
      </c>
      <c r="W355" s="390" t="s">
        <v>149</v>
      </c>
      <c r="X355" s="390"/>
      <c r="Y355" s="390"/>
    </row>
    <row r="356" spans="1:25" ht="38.25" hidden="1">
      <c r="A356" s="381"/>
      <c r="B356" s="381"/>
      <c r="C356" s="4" t="s">
        <v>5</v>
      </c>
      <c r="D356" s="4" t="s">
        <v>6</v>
      </c>
      <c r="E356" s="4" t="s">
        <v>7</v>
      </c>
      <c r="F356" s="173" t="s">
        <v>22</v>
      </c>
      <c r="G356" s="174" t="s">
        <v>5</v>
      </c>
      <c r="H356" s="174" t="s">
        <v>6</v>
      </c>
      <c r="I356" s="174" t="s">
        <v>7</v>
      </c>
      <c r="J356" s="110" t="s">
        <v>22</v>
      </c>
      <c r="K356" s="178" t="s">
        <v>5</v>
      </c>
      <c r="L356" s="178" t="s">
        <v>6</v>
      </c>
      <c r="M356" s="178" t="s">
        <v>7</v>
      </c>
      <c r="N356" s="18" t="s">
        <v>22</v>
      </c>
      <c r="O356" s="6" t="s">
        <v>5</v>
      </c>
      <c r="P356" s="6" t="s">
        <v>6</v>
      </c>
      <c r="Q356" s="6" t="s">
        <v>7</v>
      </c>
      <c r="R356" s="40" t="s">
        <v>179</v>
      </c>
      <c r="S356" s="84" t="s">
        <v>179</v>
      </c>
      <c r="T356" s="84" t="s">
        <v>179</v>
      </c>
      <c r="U356" s="85" t="s">
        <v>230</v>
      </c>
      <c r="V356" s="196" t="s">
        <v>148</v>
      </c>
      <c r="W356" s="196" t="s">
        <v>5</v>
      </c>
      <c r="X356" s="196" t="s">
        <v>6</v>
      </c>
      <c r="Y356" s="196" t="s">
        <v>26</v>
      </c>
    </row>
    <row r="357" spans="1:25" ht="15" hidden="1">
      <c r="A357" s="180" t="s">
        <v>98</v>
      </c>
      <c r="B357" s="8">
        <f>E332</f>
        <v>155992.06000000003</v>
      </c>
      <c r="C357" s="167">
        <f>C104+C128+C152</f>
        <v>38304.93</v>
      </c>
      <c r="D357" s="167">
        <f>D104+D128+D152</f>
        <v>83673.33</v>
      </c>
      <c r="E357" s="8">
        <f aca="true" t="shared" si="159" ref="E357:E373">B357+C357-D357</f>
        <v>110623.66000000002</v>
      </c>
      <c r="F357" s="163">
        <f>I332</f>
        <v>2027.25</v>
      </c>
      <c r="G357" s="202">
        <f>G104+G128+G152</f>
        <v>6081.75</v>
      </c>
      <c r="H357" s="202">
        <f>H104+H128+H152</f>
        <v>6081.75</v>
      </c>
      <c r="I357" s="163">
        <f aca="true" t="shared" si="160" ref="I357:I374">F357+G357-H357</f>
        <v>2027.25</v>
      </c>
      <c r="J357" s="203">
        <f>M332</f>
        <v>4271.800000000001</v>
      </c>
      <c r="K357" s="164">
        <f>K104+K128+K152</f>
        <v>12815.400000000001</v>
      </c>
      <c r="L357" s="164">
        <f>L104+L128+L152</f>
        <v>12815.400000000001</v>
      </c>
      <c r="M357" s="107">
        <f aca="true" t="shared" si="161" ref="M357:M374">J357+K357-L357</f>
        <v>4271.800000000003</v>
      </c>
      <c r="N357" s="159">
        <f>Q332</f>
        <v>25.26000000000002</v>
      </c>
      <c r="O357" s="184">
        <f>O104+O128+O152</f>
        <v>557.25</v>
      </c>
      <c r="P357" s="184">
        <f>P104+P128+P152</f>
        <v>596.78</v>
      </c>
      <c r="Q357" s="9">
        <f aca="true" t="shared" si="162" ref="Q357:Q374">N357+O357-P357</f>
        <v>-14.269999999999982</v>
      </c>
      <c r="R357" s="21">
        <f>P357</f>
        <v>596.78</v>
      </c>
      <c r="S357" s="193">
        <f>L357</f>
        <v>12815.400000000001</v>
      </c>
      <c r="T357" s="193">
        <f>H357</f>
        <v>6081.75</v>
      </c>
      <c r="U357" s="194">
        <f>SUM(R357:T357)</f>
        <v>19493.93</v>
      </c>
      <c r="V357" s="197">
        <f>B357+F357+J357+N357</f>
        <v>162316.37000000002</v>
      </c>
      <c r="W357" s="197">
        <f>C357+G357+K357+O357</f>
        <v>57759.33</v>
      </c>
      <c r="X357" s="197">
        <f aca="true" t="shared" si="163" ref="X357:X375">D357+H357+L357+P357</f>
        <v>103167.26000000001</v>
      </c>
      <c r="Y357" s="197">
        <f aca="true" t="shared" si="164" ref="Y357:Y375">E357+I357+M357+Q357</f>
        <v>116908.44000000002</v>
      </c>
    </row>
    <row r="358" spans="1:25" ht="15" hidden="1">
      <c r="A358" s="180" t="s">
        <v>104</v>
      </c>
      <c r="B358" s="8">
        <f aca="true" t="shared" si="165" ref="B358:B375">E333</f>
        <v>37448.33000000001</v>
      </c>
      <c r="C358" s="167">
        <f aca="true" t="shared" si="166" ref="C358:D375">C105+C129+C153</f>
        <v>408883.48</v>
      </c>
      <c r="D358" s="167">
        <f t="shared" si="166"/>
        <v>215977.80000000002</v>
      </c>
      <c r="E358" s="8">
        <f t="shared" si="159"/>
        <v>230354.00999999998</v>
      </c>
      <c r="F358" s="163">
        <f aca="true" t="shared" si="167" ref="F358:F375">I333</f>
        <v>379.17999999999995</v>
      </c>
      <c r="G358" s="202">
        <f aca="true" t="shared" si="168" ref="G358:H375">G105+G129+G153</f>
        <v>1137.54</v>
      </c>
      <c r="H358" s="202">
        <f t="shared" si="168"/>
        <v>1137.54</v>
      </c>
      <c r="I358" s="163">
        <f t="shared" si="160"/>
        <v>379.17999999999984</v>
      </c>
      <c r="J358" s="203">
        <f aca="true" t="shared" si="169" ref="J358:J375">M333</f>
        <v>0</v>
      </c>
      <c r="K358" s="164">
        <f aca="true" t="shared" si="170" ref="K358:L375">K105+K129+K153</f>
        <v>0</v>
      </c>
      <c r="L358" s="164">
        <f t="shared" si="170"/>
        <v>0</v>
      </c>
      <c r="M358" s="107">
        <f t="shared" si="161"/>
        <v>0</v>
      </c>
      <c r="N358" s="159">
        <f aca="true" t="shared" si="171" ref="N358:N375">Q333</f>
        <v>1.3100000000000005</v>
      </c>
      <c r="O358" s="184">
        <f aca="true" t="shared" si="172" ref="O358:P375">O105+O129+O153</f>
        <v>480.65</v>
      </c>
      <c r="P358" s="184">
        <f t="shared" si="172"/>
        <v>634.79</v>
      </c>
      <c r="Q358" s="9">
        <f t="shared" si="162"/>
        <v>-152.82999999999998</v>
      </c>
      <c r="R358" s="21">
        <f aca="true" t="shared" si="173" ref="R358:R376">P358</f>
        <v>634.79</v>
      </c>
      <c r="S358" s="193">
        <f aca="true" t="shared" si="174" ref="S358:S375">L358</f>
        <v>0</v>
      </c>
      <c r="T358" s="193">
        <f aca="true" t="shared" si="175" ref="T358:T375">H358</f>
        <v>1137.54</v>
      </c>
      <c r="U358" s="194">
        <f aca="true" t="shared" si="176" ref="U358:U375">SUM(R358:T358)</f>
        <v>1772.33</v>
      </c>
      <c r="V358" s="197">
        <f aca="true" t="shared" si="177" ref="V358:V375">B358+F358+J358+N358</f>
        <v>37828.82000000001</v>
      </c>
      <c r="W358" s="197">
        <f aca="true" t="shared" si="178" ref="W358:W375">C358+G358+K358+O358</f>
        <v>410501.67</v>
      </c>
      <c r="X358" s="197">
        <f t="shared" si="163"/>
        <v>217750.13000000003</v>
      </c>
      <c r="Y358" s="197">
        <f t="shared" si="164"/>
        <v>230580.36</v>
      </c>
    </row>
    <row r="359" spans="1:25" ht="15" hidden="1">
      <c r="A359" s="180" t="s">
        <v>8</v>
      </c>
      <c r="B359" s="8">
        <f t="shared" si="165"/>
        <v>69808.84999999999</v>
      </c>
      <c r="C359" s="167">
        <f t="shared" si="166"/>
        <v>89249.79000000001</v>
      </c>
      <c r="D359" s="167">
        <f t="shared" si="166"/>
        <v>92339.69</v>
      </c>
      <c r="E359" s="8">
        <f t="shared" si="159"/>
        <v>66718.95000000001</v>
      </c>
      <c r="F359" s="163">
        <f t="shared" si="167"/>
        <v>464.82000000000005</v>
      </c>
      <c r="G359" s="202">
        <f t="shared" si="168"/>
        <v>1394.46</v>
      </c>
      <c r="H359" s="202">
        <f t="shared" si="168"/>
        <v>1394.46</v>
      </c>
      <c r="I359" s="163">
        <f t="shared" si="160"/>
        <v>464.82000000000016</v>
      </c>
      <c r="J359" s="203">
        <f t="shared" si="169"/>
        <v>0</v>
      </c>
      <c r="K359" s="164">
        <f t="shared" si="170"/>
        <v>0</v>
      </c>
      <c r="L359" s="164">
        <f t="shared" si="170"/>
        <v>0</v>
      </c>
      <c r="M359" s="107">
        <f t="shared" si="161"/>
        <v>0</v>
      </c>
      <c r="N359" s="159">
        <f t="shared" si="171"/>
        <v>49.54000000000002</v>
      </c>
      <c r="O359" s="184">
        <f t="shared" si="172"/>
        <v>81.78999999999999</v>
      </c>
      <c r="P359" s="184">
        <f t="shared" si="172"/>
        <v>75.03999999999999</v>
      </c>
      <c r="Q359" s="9">
        <f t="shared" si="162"/>
        <v>56.29000000000002</v>
      </c>
      <c r="R359" s="21">
        <f t="shared" si="173"/>
        <v>75.03999999999999</v>
      </c>
      <c r="S359" s="193">
        <f t="shared" si="174"/>
        <v>0</v>
      </c>
      <c r="T359" s="193">
        <f t="shared" si="175"/>
        <v>1394.46</v>
      </c>
      <c r="U359" s="194">
        <f t="shared" si="176"/>
        <v>1469.5</v>
      </c>
      <c r="V359" s="197">
        <f t="shared" si="177"/>
        <v>70323.20999999999</v>
      </c>
      <c r="W359" s="197">
        <f t="shared" si="178"/>
        <v>90726.04000000001</v>
      </c>
      <c r="X359" s="197">
        <f t="shared" si="163"/>
        <v>93809.19</v>
      </c>
      <c r="Y359" s="197">
        <f t="shared" si="164"/>
        <v>67240.06000000001</v>
      </c>
    </row>
    <row r="360" spans="1:25" ht="15" hidden="1">
      <c r="A360" s="180" t="s">
        <v>99</v>
      </c>
      <c r="B360" s="8">
        <f t="shared" si="165"/>
        <v>585321.76</v>
      </c>
      <c r="C360" s="167">
        <f t="shared" si="166"/>
        <v>214936.19999999998</v>
      </c>
      <c r="D360" s="167">
        <f t="shared" si="166"/>
        <v>329112.64</v>
      </c>
      <c r="E360" s="8">
        <f t="shared" si="159"/>
        <v>471145.31999999995</v>
      </c>
      <c r="F360" s="163">
        <f t="shared" si="167"/>
        <v>2105.6900000000005</v>
      </c>
      <c r="G360" s="202">
        <f t="shared" si="168"/>
        <v>6317.07</v>
      </c>
      <c r="H360" s="202">
        <f t="shared" si="168"/>
        <v>6317.07</v>
      </c>
      <c r="I360" s="163">
        <f t="shared" si="160"/>
        <v>2105.6900000000005</v>
      </c>
      <c r="J360" s="203">
        <f t="shared" si="169"/>
        <v>51838.53</v>
      </c>
      <c r="K360" s="164">
        <f t="shared" si="170"/>
        <v>4959.21</v>
      </c>
      <c r="L360" s="164">
        <f t="shared" si="170"/>
        <v>26265.35</v>
      </c>
      <c r="M360" s="107">
        <f t="shared" si="161"/>
        <v>30532.39</v>
      </c>
      <c r="N360" s="159">
        <f t="shared" si="171"/>
        <v>40.75</v>
      </c>
      <c r="O360" s="184">
        <f t="shared" si="172"/>
        <v>2641.38</v>
      </c>
      <c r="P360" s="184">
        <f t="shared" si="172"/>
        <v>2286.81</v>
      </c>
      <c r="Q360" s="9">
        <f t="shared" si="162"/>
        <v>395.32000000000016</v>
      </c>
      <c r="R360" s="21">
        <f t="shared" si="173"/>
        <v>2286.81</v>
      </c>
      <c r="S360" s="193">
        <f t="shared" si="174"/>
        <v>26265.35</v>
      </c>
      <c r="T360" s="193">
        <f t="shared" si="175"/>
        <v>6317.07</v>
      </c>
      <c r="U360" s="194">
        <f t="shared" si="176"/>
        <v>34869.229999999996</v>
      </c>
      <c r="V360" s="197">
        <f t="shared" si="177"/>
        <v>639306.73</v>
      </c>
      <c r="W360" s="197">
        <f t="shared" si="178"/>
        <v>228853.86</v>
      </c>
      <c r="X360" s="197">
        <f t="shared" si="163"/>
        <v>363981.87</v>
      </c>
      <c r="Y360" s="197">
        <f t="shared" si="164"/>
        <v>504178.72</v>
      </c>
    </row>
    <row r="361" spans="1:25" ht="15" hidden="1">
      <c r="A361" s="7" t="s">
        <v>9</v>
      </c>
      <c r="B361" s="8">
        <f t="shared" si="165"/>
        <v>54441.380000000005</v>
      </c>
      <c r="C361" s="167">
        <f t="shared" si="166"/>
        <v>51390.39</v>
      </c>
      <c r="D361" s="167">
        <f t="shared" si="166"/>
        <v>46912.63</v>
      </c>
      <c r="E361" s="8">
        <f t="shared" si="159"/>
        <v>58919.14000000001</v>
      </c>
      <c r="F361" s="163">
        <f t="shared" si="167"/>
        <v>2286.42</v>
      </c>
      <c r="G361" s="202">
        <f t="shared" si="168"/>
        <v>7457.1</v>
      </c>
      <c r="H361" s="202">
        <f t="shared" si="168"/>
        <v>7058.539999999999</v>
      </c>
      <c r="I361" s="163">
        <f t="shared" si="160"/>
        <v>2684.9800000000014</v>
      </c>
      <c r="J361" s="203">
        <f t="shared" si="169"/>
        <v>0</v>
      </c>
      <c r="K361" s="164">
        <f t="shared" si="170"/>
        <v>0</v>
      </c>
      <c r="L361" s="164">
        <f t="shared" si="170"/>
        <v>0</v>
      </c>
      <c r="M361" s="107">
        <f t="shared" si="161"/>
        <v>0</v>
      </c>
      <c r="N361" s="159">
        <f t="shared" si="171"/>
        <v>169.25000000000006</v>
      </c>
      <c r="O361" s="184">
        <f t="shared" si="172"/>
        <v>265.59000000000003</v>
      </c>
      <c r="P361" s="184">
        <f t="shared" si="172"/>
        <v>305.40999999999997</v>
      </c>
      <c r="Q361" s="9">
        <f t="shared" si="162"/>
        <v>129.43000000000012</v>
      </c>
      <c r="R361" s="21">
        <f t="shared" si="173"/>
        <v>305.40999999999997</v>
      </c>
      <c r="S361" s="193">
        <f t="shared" si="174"/>
        <v>0</v>
      </c>
      <c r="T361" s="193">
        <f t="shared" si="175"/>
        <v>7058.539999999999</v>
      </c>
      <c r="U361" s="194">
        <f t="shared" si="176"/>
        <v>7363.949999999999</v>
      </c>
      <c r="V361" s="197">
        <f t="shared" si="177"/>
        <v>56897.05</v>
      </c>
      <c r="W361" s="197">
        <f t="shared" si="178"/>
        <v>59113.079999999994</v>
      </c>
      <c r="X361" s="197">
        <f t="shared" si="163"/>
        <v>54276.58</v>
      </c>
      <c r="Y361" s="197">
        <f t="shared" si="164"/>
        <v>61733.55000000001</v>
      </c>
    </row>
    <row r="362" spans="1:25" ht="15" hidden="1">
      <c r="A362" s="7" t="s">
        <v>10</v>
      </c>
      <c r="B362" s="8">
        <f t="shared" si="165"/>
        <v>16104.340000000004</v>
      </c>
      <c r="C362" s="167">
        <f t="shared" si="166"/>
        <v>23382.54</v>
      </c>
      <c r="D362" s="167">
        <f t="shared" si="166"/>
        <v>24544.489999999998</v>
      </c>
      <c r="E362" s="8">
        <f t="shared" si="159"/>
        <v>14942.390000000007</v>
      </c>
      <c r="F362" s="163">
        <f t="shared" si="167"/>
        <v>0</v>
      </c>
      <c r="G362" s="202">
        <f t="shared" si="168"/>
        <v>0</v>
      </c>
      <c r="H362" s="202">
        <f t="shared" si="168"/>
        <v>0</v>
      </c>
      <c r="I362" s="163">
        <f t="shared" si="160"/>
        <v>0</v>
      </c>
      <c r="J362" s="203">
        <f t="shared" si="169"/>
        <v>0</v>
      </c>
      <c r="K362" s="164">
        <f t="shared" si="170"/>
        <v>0</v>
      </c>
      <c r="L362" s="164">
        <f t="shared" si="170"/>
        <v>0</v>
      </c>
      <c r="M362" s="107">
        <f t="shared" si="161"/>
        <v>0</v>
      </c>
      <c r="N362" s="159">
        <f t="shared" si="171"/>
        <v>-10.909999999999997</v>
      </c>
      <c r="O362" s="184">
        <f t="shared" si="172"/>
        <v>80.62</v>
      </c>
      <c r="P362" s="184">
        <f t="shared" si="172"/>
        <v>71.28999999999999</v>
      </c>
      <c r="Q362" s="9">
        <f t="shared" si="162"/>
        <v>-1.579999999999984</v>
      </c>
      <c r="R362" s="21">
        <f t="shared" si="173"/>
        <v>71.28999999999999</v>
      </c>
      <c r="S362" s="193">
        <f t="shared" si="174"/>
        <v>0</v>
      </c>
      <c r="T362" s="193">
        <f t="shared" si="175"/>
        <v>0</v>
      </c>
      <c r="U362" s="194">
        <f t="shared" si="176"/>
        <v>71.28999999999999</v>
      </c>
      <c r="V362" s="197">
        <f t="shared" si="177"/>
        <v>16093.430000000004</v>
      </c>
      <c r="W362" s="197">
        <f t="shared" si="178"/>
        <v>23463.16</v>
      </c>
      <c r="X362" s="197">
        <f t="shared" si="163"/>
        <v>24615.78</v>
      </c>
      <c r="Y362" s="197">
        <f t="shared" si="164"/>
        <v>14940.810000000007</v>
      </c>
    </row>
    <row r="363" spans="1:25" ht="15" hidden="1">
      <c r="A363" s="180" t="s">
        <v>11</v>
      </c>
      <c r="B363" s="8">
        <f t="shared" si="165"/>
        <v>20151.480000000003</v>
      </c>
      <c r="C363" s="167">
        <f t="shared" si="166"/>
        <v>23304.63</v>
      </c>
      <c r="D363" s="167">
        <f t="shared" si="166"/>
        <v>26290.120000000003</v>
      </c>
      <c r="E363" s="8">
        <f t="shared" si="159"/>
        <v>17165.989999999998</v>
      </c>
      <c r="F363" s="163">
        <f t="shared" si="167"/>
        <v>0</v>
      </c>
      <c r="G363" s="202">
        <f t="shared" si="168"/>
        <v>0</v>
      </c>
      <c r="H363" s="202">
        <f t="shared" si="168"/>
        <v>0</v>
      </c>
      <c r="I363" s="163">
        <f t="shared" si="160"/>
        <v>0</v>
      </c>
      <c r="J363" s="203">
        <f t="shared" si="169"/>
        <v>0</v>
      </c>
      <c r="K363" s="164">
        <f t="shared" si="170"/>
        <v>0</v>
      </c>
      <c r="L363" s="164">
        <f t="shared" si="170"/>
        <v>0</v>
      </c>
      <c r="M363" s="107">
        <f t="shared" si="161"/>
        <v>0</v>
      </c>
      <c r="N363" s="159">
        <f t="shared" si="171"/>
        <v>35.19000000000001</v>
      </c>
      <c r="O363" s="184">
        <f t="shared" si="172"/>
        <v>103.75999999999999</v>
      </c>
      <c r="P363" s="184">
        <f t="shared" si="172"/>
        <v>108.44999999999999</v>
      </c>
      <c r="Q363" s="9">
        <f t="shared" si="162"/>
        <v>30.5</v>
      </c>
      <c r="R363" s="21">
        <f t="shared" si="173"/>
        <v>108.44999999999999</v>
      </c>
      <c r="S363" s="193">
        <f t="shared" si="174"/>
        <v>0</v>
      </c>
      <c r="T363" s="193">
        <f t="shared" si="175"/>
        <v>0</v>
      </c>
      <c r="U363" s="194">
        <f t="shared" si="176"/>
        <v>108.44999999999999</v>
      </c>
      <c r="V363" s="197">
        <f t="shared" si="177"/>
        <v>20186.670000000002</v>
      </c>
      <c r="W363" s="197">
        <f t="shared" si="178"/>
        <v>23408.39</v>
      </c>
      <c r="X363" s="197">
        <f t="shared" si="163"/>
        <v>26398.570000000003</v>
      </c>
      <c r="Y363" s="197">
        <f t="shared" si="164"/>
        <v>17196.489999999998</v>
      </c>
    </row>
    <row r="364" spans="1:25" ht="15" hidden="1">
      <c r="A364" s="7" t="s">
        <v>12</v>
      </c>
      <c r="B364" s="8">
        <f t="shared" si="165"/>
        <v>67658</v>
      </c>
      <c r="C364" s="167">
        <f t="shared" si="166"/>
        <v>133112.66</v>
      </c>
      <c r="D364" s="167">
        <f t="shared" si="166"/>
        <v>133399.28999999998</v>
      </c>
      <c r="E364" s="8">
        <f t="shared" si="159"/>
        <v>67371.37000000002</v>
      </c>
      <c r="F364" s="163">
        <f t="shared" si="167"/>
        <v>517.28</v>
      </c>
      <c r="G364" s="202">
        <f t="shared" si="168"/>
        <v>1551.84</v>
      </c>
      <c r="H364" s="202">
        <f t="shared" si="168"/>
        <v>1551.84</v>
      </c>
      <c r="I364" s="163">
        <f t="shared" si="160"/>
        <v>517.28</v>
      </c>
      <c r="J364" s="203">
        <f t="shared" si="169"/>
        <v>3052.8</v>
      </c>
      <c r="K364" s="164">
        <f t="shared" si="170"/>
        <v>4579.200000000001</v>
      </c>
      <c r="L364" s="164">
        <f t="shared" si="170"/>
        <v>4579.200000000001</v>
      </c>
      <c r="M364" s="107">
        <f t="shared" si="161"/>
        <v>3052.8</v>
      </c>
      <c r="N364" s="159">
        <f t="shared" si="171"/>
        <v>50.96999999999997</v>
      </c>
      <c r="O364" s="184">
        <f t="shared" si="172"/>
        <v>294.73</v>
      </c>
      <c r="P364" s="184">
        <f t="shared" si="172"/>
        <v>258.06</v>
      </c>
      <c r="Q364" s="9">
        <f t="shared" si="162"/>
        <v>87.63999999999999</v>
      </c>
      <c r="R364" s="21">
        <f t="shared" si="173"/>
        <v>258.06</v>
      </c>
      <c r="S364" s="193">
        <f t="shared" si="174"/>
        <v>4579.200000000001</v>
      </c>
      <c r="T364" s="193">
        <f t="shared" si="175"/>
        <v>1551.84</v>
      </c>
      <c r="U364" s="194">
        <f t="shared" si="176"/>
        <v>6389.100000000001</v>
      </c>
      <c r="V364" s="197">
        <f t="shared" si="177"/>
        <v>71279.05</v>
      </c>
      <c r="W364" s="197">
        <f t="shared" si="178"/>
        <v>139538.43000000002</v>
      </c>
      <c r="X364" s="197">
        <f t="shared" si="163"/>
        <v>139788.38999999998</v>
      </c>
      <c r="Y364" s="197">
        <f t="shared" si="164"/>
        <v>71029.09000000003</v>
      </c>
    </row>
    <row r="365" spans="1:25" ht="15" hidden="1">
      <c r="A365" s="7" t="s">
        <v>13</v>
      </c>
      <c r="B365" s="8">
        <f t="shared" si="165"/>
        <v>65580.14</v>
      </c>
      <c r="C365" s="167">
        <f t="shared" si="166"/>
        <v>78789.27</v>
      </c>
      <c r="D365" s="167">
        <f t="shared" si="166"/>
        <v>85105.31</v>
      </c>
      <c r="E365" s="8">
        <f t="shared" si="159"/>
        <v>59264.100000000006</v>
      </c>
      <c r="F365" s="163">
        <f t="shared" si="167"/>
        <v>174.37</v>
      </c>
      <c r="G365" s="202">
        <f t="shared" si="168"/>
        <v>523.11</v>
      </c>
      <c r="H365" s="202">
        <f t="shared" si="168"/>
        <v>523.11</v>
      </c>
      <c r="I365" s="163">
        <f t="shared" si="160"/>
        <v>174.37</v>
      </c>
      <c r="J365" s="203">
        <f t="shared" si="169"/>
        <v>1290.02</v>
      </c>
      <c r="K365" s="164">
        <f t="shared" si="170"/>
        <v>1935.03</v>
      </c>
      <c r="L365" s="164">
        <f t="shared" si="170"/>
        <v>1290.02</v>
      </c>
      <c r="M365" s="107">
        <f t="shared" si="161"/>
        <v>1935.0300000000002</v>
      </c>
      <c r="N365" s="159">
        <f t="shared" si="171"/>
        <v>17.220000000000027</v>
      </c>
      <c r="O365" s="184">
        <f t="shared" si="172"/>
        <v>739.2600000000001</v>
      </c>
      <c r="P365" s="184">
        <f t="shared" si="172"/>
        <v>727.38</v>
      </c>
      <c r="Q365" s="9">
        <f t="shared" si="162"/>
        <v>29.100000000000136</v>
      </c>
      <c r="R365" s="21">
        <f t="shared" si="173"/>
        <v>727.38</v>
      </c>
      <c r="S365" s="193">
        <f t="shared" si="174"/>
        <v>1290.02</v>
      </c>
      <c r="T365" s="193">
        <f t="shared" si="175"/>
        <v>523.11</v>
      </c>
      <c r="U365" s="194">
        <f t="shared" si="176"/>
        <v>2540.51</v>
      </c>
      <c r="V365" s="197">
        <f t="shared" si="177"/>
        <v>67061.75</v>
      </c>
      <c r="W365" s="197">
        <f t="shared" si="178"/>
        <v>81986.67</v>
      </c>
      <c r="X365" s="197">
        <f t="shared" si="163"/>
        <v>87645.82</v>
      </c>
      <c r="Y365" s="197">
        <f t="shared" si="164"/>
        <v>61402.600000000006</v>
      </c>
    </row>
    <row r="366" spans="1:25" ht="15" hidden="1">
      <c r="A366" s="7" t="s">
        <v>14</v>
      </c>
      <c r="B366" s="8">
        <f t="shared" si="165"/>
        <v>48976.169999999984</v>
      </c>
      <c r="C366" s="167">
        <f t="shared" si="166"/>
        <v>96311.06999999999</v>
      </c>
      <c r="D366" s="167">
        <f t="shared" si="166"/>
        <v>98537.86</v>
      </c>
      <c r="E366" s="8">
        <f t="shared" si="159"/>
        <v>46749.37999999999</v>
      </c>
      <c r="F366" s="163">
        <f t="shared" si="167"/>
        <v>493.96000000000004</v>
      </c>
      <c r="G366" s="202">
        <f t="shared" si="168"/>
        <v>1481.8799999999999</v>
      </c>
      <c r="H366" s="202">
        <f t="shared" si="168"/>
        <v>1481.8799999999999</v>
      </c>
      <c r="I366" s="163">
        <f t="shared" si="160"/>
        <v>493.96000000000004</v>
      </c>
      <c r="J366" s="203">
        <f t="shared" si="169"/>
        <v>2770.8399999999992</v>
      </c>
      <c r="K366" s="164">
        <f t="shared" si="170"/>
        <v>6164.43</v>
      </c>
      <c r="L366" s="164">
        <f t="shared" si="170"/>
        <v>5098.07</v>
      </c>
      <c r="M366" s="107">
        <f t="shared" si="161"/>
        <v>3837.2000000000007</v>
      </c>
      <c r="N366" s="159">
        <f t="shared" si="171"/>
        <v>-478.37</v>
      </c>
      <c r="O366" s="184">
        <f t="shared" si="172"/>
        <v>291.33</v>
      </c>
      <c r="P366" s="184">
        <f t="shared" si="172"/>
        <v>252.67000000000002</v>
      </c>
      <c r="Q366" s="9">
        <f t="shared" si="162"/>
        <v>-439.71000000000004</v>
      </c>
      <c r="R366" s="21">
        <f t="shared" si="173"/>
        <v>252.67000000000002</v>
      </c>
      <c r="S366" s="193">
        <f t="shared" si="174"/>
        <v>5098.07</v>
      </c>
      <c r="T366" s="193">
        <f t="shared" si="175"/>
        <v>1481.8799999999999</v>
      </c>
      <c r="U366" s="194">
        <f t="shared" si="176"/>
        <v>6832.62</v>
      </c>
      <c r="V366" s="197">
        <f t="shared" si="177"/>
        <v>51762.59999999998</v>
      </c>
      <c r="W366" s="197">
        <f t="shared" si="178"/>
        <v>104248.71</v>
      </c>
      <c r="X366" s="197">
        <f t="shared" si="163"/>
        <v>105370.48</v>
      </c>
      <c r="Y366" s="197">
        <f t="shared" si="164"/>
        <v>50640.829999999994</v>
      </c>
    </row>
    <row r="367" spans="1:25" ht="15" hidden="1">
      <c r="A367" s="7" t="s">
        <v>144</v>
      </c>
      <c r="B367" s="8">
        <f t="shared" si="165"/>
        <v>13812.84</v>
      </c>
      <c r="C367" s="167">
        <f t="shared" si="166"/>
        <v>175082.98</v>
      </c>
      <c r="D367" s="167">
        <f t="shared" si="166"/>
        <v>99999.69</v>
      </c>
      <c r="E367" s="8">
        <f t="shared" si="159"/>
        <v>88896.13</v>
      </c>
      <c r="F367" s="163">
        <f t="shared" si="167"/>
        <v>185.5</v>
      </c>
      <c r="G367" s="202">
        <f t="shared" si="168"/>
        <v>556.5</v>
      </c>
      <c r="H367" s="202">
        <f t="shared" si="168"/>
        <v>556.5</v>
      </c>
      <c r="I367" s="163">
        <f t="shared" si="160"/>
        <v>185.5</v>
      </c>
      <c r="J367" s="203">
        <f t="shared" si="169"/>
        <v>18030.2</v>
      </c>
      <c r="K367" s="164">
        <f t="shared" si="170"/>
        <v>1117.77</v>
      </c>
      <c r="L367" s="164">
        <f t="shared" si="170"/>
        <v>1862.9499999999998</v>
      </c>
      <c r="M367" s="107">
        <f t="shared" si="161"/>
        <v>17285.02</v>
      </c>
      <c r="N367" s="159">
        <f t="shared" si="171"/>
        <v>0</v>
      </c>
      <c r="O367" s="184">
        <f t="shared" si="172"/>
        <v>125.07000000000001</v>
      </c>
      <c r="P367" s="184">
        <f t="shared" si="172"/>
        <v>223.44</v>
      </c>
      <c r="Q367" s="9">
        <f t="shared" si="162"/>
        <v>-98.36999999999999</v>
      </c>
      <c r="R367" s="21">
        <f t="shared" si="173"/>
        <v>223.44</v>
      </c>
      <c r="S367" s="193">
        <f t="shared" si="174"/>
        <v>1862.9499999999998</v>
      </c>
      <c r="T367" s="193">
        <f t="shared" si="175"/>
        <v>556.5</v>
      </c>
      <c r="U367" s="194">
        <f t="shared" si="176"/>
        <v>2642.89</v>
      </c>
      <c r="V367" s="197">
        <f t="shared" si="177"/>
        <v>32028.54</v>
      </c>
      <c r="W367" s="197">
        <f t="shared" si="178"/>
        <v>176882.32</v>
      </c>
      <c r="X367" s="197">
        <f t="shared" si="163"/>
        <v>102642.58</v>
      </c>
      <c r="Y367" s="197">
        <f t="shared" si="164"/>
        <v>106268.28000000001</v>
      </c>
    </row>
    <row r="368" spans="1:25" ht="15" hidden="1">
      <c r="A368" s="7" t="s">
        <v>15</v>
      </c>
      <c r="B368" s="8">
        <f t="shared" si="165"/>
        <v>100666.88</v>
      </c>
      <c r="C368" s="167">
        <f t="shared" si="166"/>
        <v>104081.40000000001</v>
      </c>
      <c r="D368" s="167">
        <f t="shared" si="166"/>
        <v>94900.26</v>
      </c>
      <c r="E368" s="8">
        <f t="shared" si="159"/>
        <v>109848.02000000003</v>
      </c>
      <c r="F368" s="163">
        <f t="shared" si="167"/>
        <v>0</v>
      </c>
      <c r="G368" s="202">
        <f t="shared" si="168"/>
        <v>0</v>
      </c>
      <c r="H368" s="202">
        <f t="shared" si="168"/>
        <v>0</v>
      </c>
      <c r="I368" s="163">
        <f t="shared" si="160"/>
        <v>0</v>
      </c>
      <c r="J368" s="203">
        <f t="shared" si="169"/>
        <v>38207.52</v>
      </c>
      <c r="K368" s="164">
        <f t="shared" si="170"/>
        <v>1063.71</v>
      </c>
      <c r="L368" s="164">
        <f t="shared" si="170"/>
        <v>2127.42</v>
      </c>
      <c r="M368" s="107">
        <f t="shared" si="161"/>
        <v>37143.81</v>
      </c>
      <c r="N368" s="159">
        <f t="shared" si="171"/>
        <v>566.77</v>
      </c>
      <c r="O368" s="184">
        <f t="shared" si="172"/>
        <v>212.68</v>
      </c>
      <c r="P368" s="184">
        <f t="shared" si="172"/>
        <v>231.83999999999997</v>
      </c>
      <c r="Q368" s="9">
        <f t="shared" si="162"/>
        <v>547.6100000000001</v>
      </c>
      <c r="R368" s="21">
        <f t="shared" si="173"/>
        <v>231.83999999999997</v>
      </c>
      <c r="S368" s="193">
        <f t="shared" si="174"/>
        <v>2127.42</v>
      </c>
      <c r="T368" s="193">
        <f t="shared" si="175"/>
        <v>0</v>
      </c>
      <c r="U368" s="194">
        <f t="shared" si="176"/>
        <v>2359.26</v>
      </c>
      <c r="V368" s="197">
        <f t="shared" si="177"/>
        <v>139441.16999999998</v>
      </c>
      <c r="W368" s="197">
        <f t="shared" si="178"/>
        <v>105357.79000000001</v>
      </c>
      <c r="X368" s="197">
        <f t="shared" si="163"/>
        <v>97259.51999999999</v>
      </c>
      <c r="Y368" s="197">
        <f t="shared" si="164"/>
        <v>147539.44</v>
      </c>
    </row>
    <row r="369" spans="1:25" ht="15" hidden="1">
      <c r="A369" s="180" t="s">
        <v>16</v>
      </c>
      <c r="B369" s="8">
        <f t="shared" si="165"/>
        <v>40233.37999999999</v>
      </c>
      <c r="C369" s="167">
        <f t="shared" si="166"/>
        <v>84699.29999999999</v>
      </c>
      <c r="D369" s="167">
        <f t="shared" si="166"/>
        <v>80702.95999999999</v>
      </c>
      <c r="E369" s="8">
        <f t="shared" si="159"/>
        <v>44229.71999999999</v>
      </c>
      <c r="F369" s="163">
        <f t="shared" si="167"/>
        <v>0</v>
      </c>
      <c r="G369" s="202">
        <f t="shared" si="168"/>
        <v>0</v>
      </c>
      <c r="H369" s="202">
        <f t="shared" si="168"/>
        <v>0</v>
      </c>
      <c r="I369" s="163">
        <f t="shared" si="160"/>
        <v>0</v>
      </c>
      <c r="J369" s="203">
        <f t="shared" si="169"/>
        <v>1454.8500000000001</v>
      </c>
      <c r="K369" s="164">
        <f t="shared" si="170"/>
        <v>872.9100000000001</v>
      </c>
      <c r="L369" s="164">
        <f t="shared" si="170"/>
        <v>1454.85</v>
      </c>
      <c r="M369" s="107">
        <f t="shared" si="161"/>
        <v>872.9100000000003</v>
      </c>
      <c r="N369" s="159">
        <f t="shared" si="171"/>
        <v>9.68</v>
      </c>
      <c r="O369" s="184">
        <f t="shared" si="172"/>
        <v>38.49</v>
      </c>
      <c r="P369" s="184">
        <f t="shared" si="172"/>
        <v>35.56</v>
      </c>
      <c r="Q369" s="9">
        <f t="shared" si="162"/>
        <v>12.61</v>
      </c>
      <c r="R369" s="21">
        <f t="shared" si="173"/>
        <v>35.56</v>
      </c>
      <c r="S369" s="193">
        <f t="shared" si="174"/>
        <v>1454.85</v>
      </c>
      <c r="T369" s="193">
        <f t="shared" si="175"/>
        <v>0</v>
      </c>
      <c r="U369" s="194">
        <f t="shared" si="176"/>
        <v>1490.4099999999999</v>
      </c>
      <c r="V369" s="197">
        <f t="shared" si="177"/>
        <v>41697.90999999999</v>
      </c>
      <c r="W369" s="197">
        <f t="shared" si="178"/>
        <v>85610.7</v>
      </c>
      <c r="X369" s="197">
        <f t="shared" si="163"/>
        <v>82193.37</v>
      </c>
      <c r="Y369" s="197">
        <f t="shared" si="164"/>
        <v>45115.23999999999</v>
      </c>
    </row>
    <row r="370" spans="1:25" ht="15" hidden="1">
      <c r="A370" s="7" t="s">
        <v>17</v>
      </c>
      <c r="B370" s="8">
        <f t="shared" si="165"/>
        <v>47488.880000000005</v>
      </c>
      <c r="C370" s="167">
        <f t="shared" si="166"/>
        <v>110247.42</v>
      </c>
      <c r="D370" s="167">
        <f t="shared" si="166"/>
        <v>122745.8</v>
      </c>
      <c r="E370" s="8">
        <f t="shared" si="159"/>
        <v>34990.499999999985</v>
      </c>
      <c r="F370" s="163">
        <f t="shared" si="167"/>
        <v>368.35000000000014</v>
      </c>
      <c r="G370" s="202">
        <f t="shared" si="168"/>
        <v>1105.0500000000002</v>
      </c>
      <c r="H370" s="202">
        <f t="shared" si="168"/>
        <v>1105.0500000000002</v>
      </c>
      <c r="I370" s="163">
        <f t="shared" si="160"/>
        <v>368.35000000000014</v>
      </c>
      <c r="J370" s="203">
        <f t="shared" si="169"/>
        <v>619.5700000000002</v>
      </c>
      <c r="K370" s="164">
        <f t="shared" si="170"/>
        <v>1858.71</v>
      </c>
      <c r="L370" s="164">
        <f t="shared" si="170"/>
        <v>1858.71</v>
      </c>
      <c r="M370" s="107">
        <f t="shared" si="161"/>
        <v>619.5700000000002</v>
      </c>
      <c r="N370" s="159">
        <f t="shared" si="171"/>
        <v>18.470000000000013</v>
      </c>
      <c r="O370" s="184">
        <f t="shared" si="172"/>
        <v>453.15999999999997</v>
      </c>
      <c r="P370" s="184">
        <f t="shared" si="172"/>
        <v>444.77000000000004</v>
      </c>
      <c r="Q370" s="9">
        <f t="shared" si="162"/>
        <v>26.859999999999957</v>
      </c>
      <c r="R370" s="21">
        <f t="shared" si="173"/>
        <v>444.77000000000004</v>
      </c>
      <c r="S370" s="193">
        <f t="shared" si="174"/>
        <v>1858.71</v>
      </c>
      <c r="T370" s="193">
        <f t="shared" si="175"/>
        <v>1105.0500000000002</v>
      </c>
      <c r="U370" s="194">
        <f t="shared" si="176"/>
        <v>3408.53</v>
      </c>
      <c r="V370" s="197">
        <f t="shared" si="177"/>
        <v>48495.270000000004</v>
      </c>
      <c r="W370" s="197">
        <f t="shared" si="178"/>
        <v>113664.34000000001</v>
      </c>
      <c r="X370" s="197">
        <f t="shared" si="163"/>
        <v>126154.33000000002</v>
      </c>
      <c r="Y370" s="197">
        <f t="shared" si="164"/>
        <v>36005.279999999984</v>
      </c>
    </row>
    <row r="371" spans="1:25" ht="15" hidden="1">
      <c r="A371" s="7" t="s">
        <v>18</v>
      </c>
      <c r="B371" s="8">
        <f t="shared" si="165"/>
        <v>134781.32000000004</v>
      </c>
      <c r="C371" s="167">
        <f t="shared" si="166"/>
        <v>233006.55000000002</v>
      </c>
      <c r="D371" s="167">
        <f t="shared" si="166"/>
        <v>229094.98</v>
      </c>
      <c r="E371" s="8">
        <f t="shared" si="159"/>
        <v>138692.89000000004</v>
      </c>
      <c r="F371" s="163">
        <f t="shared" si="167"/>
        <v>868.6699999999998</v>
      </c>
      <c r="G371" s="202">
        <f t="shared" si="168"/>
        <v>2606.0099999999998</v>
      </c>
      <c r="H371" s="202">
        <f t="shared" si="168"/>
        <v>2606.0099999999998</v>
      </c>
      <c r="I371" s="163">
        <f t="shared" si="160"/>
        <v>868.6699999999996</v>
      </c>
      <c r="J371" s="203">
        <f t="shared" si="169"/>
        <v>2216.460000000001</v>
      </c>
      <c r="K371" s="164">
        <f t="shared" si="170"/>
        <v>6649.38</v>
      </c>
      <c r="L371" s="164">
        <f t="shared" si="170"/>
        <v>5965.68</v>
      </c>
      <c r="M371" s="107">
        <f t="shared" si="161"/>
        <v>2900.16</v>
      </c>
      <c r="N371" s="159">
        <f t="shared" si="171"/>
        <v>93.98999999999995</v>
      </c>
      <c r="O371" s="184">
        <f t="shared" si="172"/>
        <v>422.81</v>
      </c>
      <c r="P371" s="184">
        <f t="shared" si="172"/>
        <v>401.28</v>
      </c>
      <c r="Q371" s="9">
        <f t="shared" si="162"/>
        <v>115.51999999999998</v>
      </c>
      <c r="R371" s="21">
        <f t="shared" si="173"/>
        <v>401.28</v>
      </c>
      <c r="S371" s="193">
        <f t="shared" si="174"/>
        <v>5965.68</v>
      </c>
      <c r="T371" s="193">
        <f t="shared" si="175"/>
        <v>2606.0099999999998</v>
      </c>
      <c r="U371" s="194">
        <f t="shared" si="176"/>
        <v>8972.97</v>
      </c>
      <c r="V371" s="197">
        <f t="shared" si="177"/>
        <v>137960.44000000003</v>
      </c>
      <c r="W371" s="197">
        <f t="shared" si="178"/>
        <v>242684.75000000003</v>
      </c>
      <c r="X371" s="197">
        <f t="shared" si="163"/>
        <v>238067.95</v>
      </c>
      <c r="Y371" s="197">
        <f t="shared" si="164"/>
        <v>142577.24000000005</v>
      </c>
    </row>
    <row r="372" spans="1:25" ht="15" hidden="1">
      <c r="A372" s="180" t="s">
        <v>143</v>
      </c>
      <c r="B372" s="8">
        <f t="shared" si="165"/>
        <v>31857.08</v>
      </c>
      <c r="C372" s="167">
        <f t="shared" si="166"/>
        <v>284792.71</v>
      </c>
      <c r="D372" s="167">
        <f t="shared" si="166"/>
        <v>195912.28999999998</v>
      </c>
      <c r="E372" s="8">
        <f t="shared" si="159"/>
        <v>120737.50000000006</v>
      </c>
      <c r="F372" s="163">
        <f t="shared" si="167"/>
        <v>621.69</v>
      </c>
      <c r="G372" s="202">
        <f t="shared" si="168"/>
        <v>1865.0700000000002</v>
      </c>
      <c r="H372" s="202">
        <f t="shared" si="168"/>
        <v>1865.0700000000002</v>
      </c>
      <c r="I372" s="163">
        <f t="shared" si="160"/>
        <v>621.69</v>
      </c>
      <c r="J372" s="203">
        <f t="shared" si="169"/>
        <v>0</v>
      </c>
      <c r="K372" s="164">
        <f t="shared" si="170"/>
        <v>0</v>
      </c>
      <c r="L372" s="164">
        <f t="shared" si="170"/>
        <v>0</v>
      </c>
      <c r="M372" s="107">
        <f t="shared" si="161"/>
        <v>0</v>
      </c>
      <c r="N372" s="159">
        <f t="shared" si="171"/>
        <v>0</v>
      </c>
      <c r="O372" s="184">
        <f t="shared" si="172"/>
        <v>299.78</v>
      </c>
      <c r="P372" s="184">
        <f t="shared" si="172"/>
        <v>345.32</v>
      </c>
      <c r="Q372" s="9">
        <f t="shared" si="162"/>
        <v>-45.54000000000002</v>
      </c>
      <c r="R372" s="21">
        <f t="shared" si="173"/>
        <v>345.32</v>
      </c>
      <c r="S372" s="193">
        <f t="shared" si="174"/>
        <v>0</v>
      </c>
      <c r="T372" s="193">
        <f t="shared" si="175"/>
        <v>1865.0700000000002</v>
      </c>
      <c r="U372" s="194">
        <f t="shared" si="176"/>
        <v>2210.3900000000003</v>
      </c>
      <c r="V372" s="197">
        <f t="shared" si="177"/>
        <v>32478.77</v>
      </c>
      <c r="W372" s="197">
        <f t="shared" si="178"/>
        <v>286957.56000000006</v>
      </c>
      <c r="X372" s="197">
        <f t="shared" si="163"/>
        <v>198122.68</v>
      </c>
      <c r="Y372" s="197">
        <f t="shared" si="164"/>
        <v>121313.65000000007</v>
      </c>
    </row>
    <row r="373" spans="1:25" ht="15" hidden="1">
      <c r="A373" s="180" t="s">
        <v>100</v>
      </c>
      <c r="B373" s="8">
        <f t="shared" si="165"/>
        <v>323536.04999999993</v>
      </c>
      <c r="C373" s="167">
        <f t="shared" si="166"/>
        <v>214471.99000000002</v>
      </c>
      <c r="D373" s="167">
        <f t="shared" si="166"/>
        <v>290235.06999999995</v>
      </c>
      <c r="E373" s="8">
        <f t="shared" si="159"/>
        <v>247772.96999999997</v>
      </c>
      <c r="F373" s="163">
        <f t="shared" si="167"/>
        <v>1264.58</v>
      </c>
      <c r="G373" s="202">
        <f t="shared" si="168"/>
        <v>2987.61</v>
      </c>
      <c r="H373" s="202">
        <f t="shared" si="168"/>
        <v>3256.3199999999997</v>
      </c>
      <c r="I373" s="163">
        <f t="shared" si="160"/>
        <v>995.8700000000008</v>
      </c>
      <c r="J373" s="203">
        <f t="shared" si="169"/>
        <v>23076.23000000001</v>
      </c>
      <c r="K373" s="164">
        <f t="shared" si="170"/>
        <v>7736.1</v>
      </c>
      <c r="L373" s="164">
        <f t="shared" si="170"/>
        <v>10783.16</v>
      </c>
      <c r="M373" s="107">
        <f t="shared" si="161"/>
        <v>20029.17000000001</v>
      </c>
      <c r="N373" s="159">
        <f t="shared" si="171"/>
        <v>-25.350000000000136</v>
      </c>
      <c r="O373" s="184">
        <f t="shared" si="172"/>
        <v>2086.07</v>
      </c>
      <c r="P373" s="184">
        <f t="shared" si="172"/>
        <v>2128.65</v>
      </c>
      <c r="Q373" s="9">
        <f t="shared" si="162"/>
        <v>-67.92999999999984</v>
      </c>
      <c r="R373" s="21">
        <f t="shared" si="173"/>
        <v>2128.65</v>
      </c>
      <c r="S373" s="193">
        <f t="shared" si="174"/>
        <v>10783.16</v>
      </c>
      <c r="T373" s="193">
        <f t="shared" si="175"/>
        <v>3256.3199999999997</v>
      </c>
      <c r="U373" s="194">
        <f t="shared" si="176"/>
        <v>16168.13</v>
      </c>
      <c r="V373" s="197">
        <f t="shared" si="177"/>
        <v>347851.51</v>
      </c>
      <c r="W373" s="197">
        <f t="shared" si="178"/>
        <v>227281.77000000002</v>
      </c>
      <c r="X373" s="197">
        <f t="shared" si="163"/>
        <v>306403.19999999995</v>
      </c>
      <c r="Y373" s="197">
        <f t="shared" si="164"/>
        <v>268730.07999999996</v>
      </c>
    </row>
    <row r="374" spans="1:25" ht="15" hidden="1">
      <c r="A374" s="7" t="s">
        <v>19</v>
      </c>
      <c r="B374" s="8">
        <f t="shared" si="165"/>
        <v>79537.32999999996</v>
      </c>
      <c r="C374" s="167">
        <f t="shared" si="166"/>
        <v>156558.28999999998</v>
      </c>
      <c r="D374" s="167">
        <f t="shared" si="166"/>
        <v>159613.81</v>
      </c>
      <c r="E374" s="8">
        <f>B374+C374-D374</f>
        <v>76481.80999999994</v>
      </c>
      <c r="F374" s="163">
        <f t="shared" si="167"/>
        <v>758.96</v>
      </c>
      <c r="G374" s="202">
        <f t="shared" si="168"/>
        <v>2276.88</v>
      </c>
      <c r="H374" s="202">
        <f t="shared" si="168"/>
        <v>2276.88</v>
      </c>
      <c r="I374" s="163">
        <f t="shared" si="160"/>
        <v>758.96</v>
      </c>
      <c r="J374" s="203">
        <f t="shared" si="169"/>
        <v>1282.0700000000002</v>
      </c>
      <c r="K374" s="164">
        <f t="shared" si="170"/>
        <v>2027.25</v>
      </c>
      <c r="L374" s="164">
        <f t="shared" si="170"/>
        <v>1724.09</v>
      </c>
      <c r="M374" s="107">
        <f t="shared" si="161"/>
        <v>1585.2300000000002</v>
      </c>
      <c r="N374" s="159">
        <f t="shared" si="171"/>
        <v>74.64999999999998</v>
      </c>
      <c r="O374" s="184">
        <f t="shared" si="172"/>
        <v>251.62</v>
      </c>
      <c r="P374" s="184">
        <f t="shared" si="172"/>
        <v>213.23000000000002</v>
      </c>
      <c r="Q374" s="9">
        <f t="shared" si="162"/>
        <v>113.03999999999996</v>
      </c>
      <c r="R374" s="21">
        <f t="shared" si="173"/>
        <v>213.23000000000002</v>
      </c>
      <c r="S374" s="193">
        <f t="shared" si="174"/>
        <v>1724.09</v>
      </c>
      <c r="T374" s="193">
        <f t="shared" si="175"/>
        <v>2276.88</v>
      </c>
      <c r="U374" s="194">
        <f t="shared" si="176"/>
        <v>4214.2</v>
      </c>
      <c r="V374" s="197">
        <f t="shared" si="177"/>
        <v>81653.00999999997</v>
      </c>
      <c r="W374" s="197">
        <f t="shared" si="178"/>
        <v>161114.03999999998</v>
      </c>
      <c r="X374" s="197">
        <f t="shared" si="163"/>
        <v>163828.01</v>
      </c>
      <c r="Y374" s="197">
        <f t="shared" si="164"/>
        <v>78939.03999999994</v>
      </c>
    </row>
    <row r="375" spans="1:25" ht="15" hidden="1">
      <c r="A375" s="7" t="s">
        <v>20</v>
      </c>
      <c r="B375" s="8">
        <f t="shared" si="165"/>
        <v>52486.07000000001</v>
      </c>
      <c r="C375" s="167">
        <f t="shared" si="166"/>
        <v>101728.23000000001</v>
      </c>
      <c r="D375" s="167">
        <f t="shared" si="166"/>
        <v>99621.24000000002</v>
      </c>
      <c r="E375" s="8">
        <f>B375+C375-D375</f>
        <v>54593.06</v>
      </c>
      <c r="F375" s="163">
        <f t="shared" si="167"/>
        <v>360.93000000000006</v>
      </c>
      <c r="G375" s="202">
        <f t="shared" si="168"/>
        <v>1082.79</v>
      </c>
      <c r="H375" s="202">
        <f t="shared" si="168"/>
        <v>1082.79</v>
      </c>
      <c r="I375" s="163">
        <f>F375+G375-H375</f>
        <v>360.93000000000006</v>
      </c>
      <c r="J375" s="203">
        <f t="shared" si="169"/>
        <v>689</v>
      </c>
      <c r="K375" s="164">
        <f t="shared" si="170"/>
        <v>2067</v>
      </c>
      <c r="L375" s="164">
        <f t="shared" si="170"/>
        <v>2067</v>
      </c>
      <c r="M375" s="107">
        <f>J375+K375-L375</f>
        <v>689</v>
      </c>
      <c r="N375" s="159">
        <f t="shared" si="171"/>
        <v>101.05999999999999</v>
      </c>
      <c r="O375" s="184">
        <f t="shared" si="172"/>
        <v>183.31</v>
      </c>
      <c r="P375" s="184">
        <f t="shared" si="172"/>
        <v>234.41</v>
      </c>
      <c r="Q375" s="9">
        <f>N375+O375-P375</f>
        <v>49.96000000000001</v>
      </c>
      <c r="R375" s="21">
        <f t="shared" si="173"/>
        <v>234.41</v>
      </c>
      <c r="S375" s="193">
        <f t="shared" si="174"/>
        <v>2067</v>
      </c>
      <c r="T375" s="193">
        <f t="shared" si="175"/>
        <v>1082.79</v>
      </c>
      <c r="U375" s="194">
        <f t="shared" si="176"/>
        <v>3384.2</v>
      </c>
      <c r="V375" s="197">
        <f t="shared" si="177"/>
        <v>53637.060000000005</v>
      </c>
      <c r="W375" s="197">
        <f t="shared" si="178"/>
        <v>105061.33</v>
      </c>
      <c r="X375" s="197">
        <f t="shared" si="163"/>
        <v>103005.44000000002</v>
      </c>
      <c r="Y375" s="197">
        <f t="shared" si="164"/>
        <v>55692.95</v>
      </c>
    </row>
    <row r="376" spans="1:25" ht="15" hidden="1">
      <c r="A376" s="10" t="s">
        <v>21</v>
      </c>
      <c r="B376" s="11">
        <f>SUM(B357:B375)</f>
        <v>1945882.34</v>
      </c>
      <c r="C376" s="11">
        <f>SUM(C357:C375)</f>
        <v>2622333.83</v>
      </c>
      <c r="D376" s="11">
        <f aca="true" t="shared" si="179" ref="D376:U376">SUM(D357:D375)</f>
        <v>2508719.2600000002</v>
      </c>
      <c r="E376" s="11">
        <f t="shared" si="179"/>
        <v>2059496.9100000001</v>
      </c>
      <c r="F376" s="175">
        <f t="shared" si="179"/>
        <v>12877.650000000001</v>
      </c>
      <c r="G376" s="175">
        <f t="shared" si="179"/>
        <v>38424.659999999996</v>
      </c>
      <c r="H376" s="175">
        <f t="shared" si="179"/>
        <v>38294.81</v>
      </c>
      <c r="I376" s="175">
        <f t="shared" si="179"/>
        <v>13007.500000000004</v>
      </c>
      <c r="J376" s="11">
        <f t="shared" si="179"/>
        <v>148799.89</v>
      </c>
      <c r="K376" s="11">
        <f t="shared" si="179"/>
        <v>53846.1</v>
      </c>
      <c r="L376" s="11">
        <f t="shared" si="179"/>
        <v>77891.89999999998</v>
      </c>
      <c r="M376" s="11">
        <f t="shared" si="179"/>
        <v>124754.09000000003</v>
      </c>
      <c r="N376" s="11">
        <f t="shared" si="179"/>
        <v>739.4799999999999</v>
      </c>
      <c r="O376" s="11">
        <f t="shared" si="179"/>
        <v>9609.35</v>
      </c>
      <c r="P376" s="11">
        <f t="shared" si="179"/>
        <v>9575.18</v>
      </c>
      <c r="Q376" s="11">
        <f t="shared" si="179"/>
        <v>773.6500000000008</v>
      </c>
      <c r="R376" s="309">
        <f t="shared" si="173"/>
        <v>9575.18</v>
      </c>
      <c r="S376" s="11">
        <f t="shared" si="179"/>
        <v>77891.89999999998</v>
      </c>
      <c r="T376" s="11">
        <f t="shared" si="179"/>
        <v>38294.81</v>
      </c>
      <c r="U376" s="11">
        <f t="shared" si="179"/>
        <v>125761.88999999998</v>
      </c>
      <c r="V376" s="199">
        <f>SUM(V357:V375)</f>
        <v>2108299.36</v>
      </c>
      <c r="W376" s="199">
        <f>SUM(W357:W375)</f>
        <v>2724213.9400000004</v>
      </c>
      <c r="X376" s="199">
        <f>SUM(X357:X375)</f>
        <v>2634481.15</v>
      </c>
      <c r="Y376" s="199">
        <f>SUM(Y357:Y375)</f>
        <v>2198032.1500000004</v>
      </c>
    </row>
    <row r="377" ht="15" hidden="1"/>
    <row r="378" ht="15" hidden="1"/>
    <row r="379" spans="1:25" ht="15.75" hidden="1">
      <c r="A379" s="253"/>
      <c r="B379" s="2" t="s">
        <v>292</v>
      </c>
      <c r="C379" s="2"/>
      <c r="D379" s="2"/>
      <c r="E379" s="253"/>
      <c r="F379" s="253"/>
      <c r="G379" s="2"/>
      <c r="H379" s="253"/>
      <c r="I379" s="253"/>
      <c r="J379" s="311"/>
      <c r="K379" s="253"/>
      <c r="L379" s="253"/>
      <c r="M379" s="253"/>
      <c r="N379" s="311"/>
      <c r="O379" s="253"/>
      <c r="P379" s="253"/>
      <c r="Q379" s="253"/>
      <c r="R379" s="312"/>
      <c r="S379" s="253"/>
      <c r="T379" s="253"/>
      <c r="U379" s="253"/>
      <c r="V379" s="253"/>
      <c r="W379" s="253"/>
      <c r="X379" s="253"/>
      <c r="Y379" s="253"/>
    </row>
    <row r="380" spans="1:25" ht="15" customHeight="1" hidden="1">
      <c r="A380" s="391" t="s">
        <v>1</v>
      </c>
      <c r="B380" s="391" t="s">
        <v>22</v>
      </c>
      <c r="C380" s="393" t="s">
        <v>2</v>
      </c>
      <c r="D380" s="394"/>
      <c r="E380" s="395"/>
      <c r="F380" s="313"/>
      <c r="G380" s="396" t="s">
        <v>3</v>
      </c>
      <c r="H380" s="397"/>
      <c r="I380" s="398"/>
      <c r="J380" s="314"/>
      <c r="K380" s="399" t="s">
        <v>4</v>
      </c>
      <c r="L380" s="399"/>
      <c r="M380" s="399"/>
      <c r="N380" s="315"/>
      <c r="O380" s="400" t="s">
        <v>23</v>
      </c>
      <c r="P380" s="400"/>
      <c r="Q380" s="400"/>
      <c r="R380" s="317" t="s">
        <v>44</v>
      </c>
      <c r="S380" s="317" t="s">
        <v>45</v>
      </c>
      <c r="T380" s="317" t="s">
        <v>178</v>
      </c>
      <c r="U380" s="317" t="s">
        <v>46</v>
      </c>
      <c r="V380" s="318" t="s">
        <v>33</v>
      </c>
      <c r="W380" s="379" t="s">
        <v>149</v>
      </c>
      <c r="X380" s="379"/>
      <c r="Y380" s="379"/>
    </row>
    <row r="381" spans="1:25" ht="47.25" hidden="1">
      <c r="A381" s="392"/>
      <c r="B381" s="392"/>
      <c r="C381" s="319" t="s">
        <v>5</v>
      </c>
      <c r="D381" s="319" t="s">
        <v>6</v>
      </c>
      <c r="E381" s="319" t="s">
        <v>7</v>
      </c>
      <c r="F381" s="320" t="s">
        <v>22</v>
      </c>
      <c r="G381" s="321" t="s">
        <v>5</v>
      </c>
      <c r="H381" s="321" t="s">
        <v>6</v>
      </c>
      <c r="I381" s="321" t="s">
        <v>7</v>
      </c>
      <c r="J381" s="322" t="s">
        <v>22</v>
      </c>
      <c r="K381" s="323" t="s">
        <v>5</v>
      </c>
      <c r="L381" s="323" t="s">
        <v>6</v>
      </c>
      <c r="M381" s="323" t="s">
        <v>7</v>
      </c>
      <c r="N381" s="324" t="s">
        <v>22</v>
      </c>
      <c r="O381" s="316" t="s">
        <v>5</v>
      </c>
      <c r="P381" s="316" t="s">
        <v>6</v>
      </c>
      <c r="Q381" s="316" t="s">
        <v>7</v>
      </c>
      <c r="R381" s="325" t="s">
        <v>181</v>
      </c>
      <c r="S381" s="326" t="s">
        <v>181</v>
      </c>
      <c r="T381" s="326" t="s">
        <v>181</v>
      </c>
      <c r="U381" s="327" t="s">
        <v>247</v>
      </c>
      <c r="V381" s="328" t="s">
        <v>148</v>
      </c>
      <c r="W381" s="328" t="s">
        <v>5</v>
      </c>
      <c r="X381" s="328" t="s">
        <v>6</v>
      </c>
      <c r="Y381" s="328" t="s">
        <v>26</v>
      </c>
    </row>
    <row r="382" spans="1:25" ht="15.75" hidden="1">
      <c r="A382" s="329" t="s">
        <v>98</v>
      </c>
      <c r="B382" s="330">
        <f>E357</f>
        <v>110623.66000000002</v>
      </c>
      <c r="C382" s="331">
        <f>C177+C202+C227</f>
        <v>38268.65</v>
      </c>
      <c r="D382" s="331">
        <f>D177+D202+D227</f>
        <v>42500.05</v>
      </c>
      <c r="E382" s="330">
        <f aca="true" t="shared" si="180" ref="E382:E401">B382+C382-D382</f>
        <v>106392.26000000002</v>
      </c>
      <c r="F382" s="332">
        <f>I357</f>
        <v>2027.25</v>
      </c>
      <c r="G382" s="333">
        <f>G128+G152+G177</f>
        <v>6081.75</v>
      </c>
      <c r="H382" s="333">
        <f>H128+H152+H177</f>
        <v>4054.5</v>
      </c>
      <c r="I382" s="332">
        <f aca="true" t="shared" si="181" ref="I382:I401">F382+G382-H382</f>
        <v>4054.5</v>
      </c>
      <c r="J382" s="334">
        <f>M357</f>
        <v>4271.800000000003</v>
      </c>
      <c r="K382" s="335">
        <f>K128+K152+K177</f>
        <v>12815.400000000001</v>
      </c>
      <c r="L382" s="335">
        <f>L128+L152+L177</f>
        <v>12815.400000000001</v>
      </c>
      <c r="M382" s="336">
        <f aca="true" t="shared" si="182" ref="M382:M399">J382+K382-L382</f>
        <v>4271.800000000003</v>
      </c>
      <c r="N382" s="337">
        <f>Q357</f>
        <v>-14.269999999999982</v>
      </c>
      <c r="O382" s="338">
        <f>O128+O152+O177</f>
        <v>308.41</v>
      </c>
      <c r="P382" s="338">
        <f>P128+P152+P177</f>
        <v>425.38</v>
      </c>
      <c r="Q382" s="339">
        <f aca="true" t="shared" si="183" ref="Q382:Q401">N382+O382-P382</f>
        <v>-131.23999999999995</v>
      </c>
      <c r="R382" s="340">
        <f>P382</f>
        <v>425.38</v>
      </c>
      <c r="S382" s="341">
        <f>L382</f>
        <v>12815.400000000001</v>
      </c>
      <c r="T382" s="341">
        <f>H382</f>
        <v>4054.5</v>
      </c>
      <c r="U382" s="342">
        <f>SUM(R382:T382)</f>
        <v>17295.28</v>
      </c>
      <c r="V382" s="343">
        <f>B382+F382+J382+N382</f>
        <v>116908.44000000002</v>
      </c>
      <c r="W382" s="343">
        <f>C382+G382+K382+O382</f>
        <v>57474.21000000001</v>
      </c>
      <c r="X382" s="343">
        <f aca="true" t="shared" si="184" ref="X382:X400">D382+H382+L382+P382</f>
        <v>59795.33</v>
      </c>
      <c r="Y382" s="343">
        <f aca="true" t="shared" si="185" ref="Y382:Y400">E382+I382+M382+Q382</f>
        <v>114587.32000000002</v>
      </c>
    </row>
    <row r="383" spans="1:25" ht="15.75" hidden="1">
      <c r="A383" s="329" t="s">
        <v>104</v>
      </c>
      <c r="B383" s="330">
        <f aca="true" t="shared" si="186" ref="B383:B400">E358</f>
        <v>230354.00999999998</v>
      </c>
      <c r="C383" s="331">
        <f aca="true" t="shared" si="187" ref="C383:D401">C178+C203+C228</f>
        <v>89397.65</v>
      </c>
      <c r="D383" s="331">
        <f t="shared" si="187"/>
        <v>170147.9</v>
      </c>
      <c r="E383" s="330">
        <f t="shared" si="180"/>
        <v>149603.75999999998</v>
      </c>
      <c r="F383" s="332">
        <f aca="true" t="shared" si="188" ref="F383:F400">I358</f>
        <v>379.17999999999984</v>
      </c>
      <c r="G383" s="333">
        <f aca="true" t="shared" si="189" ref="G383:H400">G129+G153+G178</f>
        <v>1137.54</v>
      </c>
      <c r="H383" s="333">
        <f t="shared" si="189"/>
        <v>758.36</v>
      </c>
      <c r="I383" s="332">
        <f t="shared" si="181"/>
        <v>758.3599999999998</v>
      </c>
      <c r="J383" s="334">
        <f aca="true" t="shared" si="190" ref="J383:J400">M358</f>
        <v>0</v>
      </c>
      <c r="K383" s="335">
        <f aca="true" t="shared" si="191" ref="K383:L400">K129+K153+K178</f>
        <v>0</v>
      </c>
      <c r="L383" s="335">
        <f t="shared" si="191"/>
        <v>0</v>
      </c>
      <c r="M383" s="336">
        <f t="shared" si="182"/>
        <v>0</v>
      </c>
      <c r="N383" s="337">
        <f aca="true" t="shared" si="192" ref="N383:N400">Q358</f>
        <v>-152.82999999999998</v>
      </c>
      <c r="O383" s="338">
        <f aca="true" t="shared" si="193" ref="O383:P401">O129+O153+O178</f>
        <v>1083.4</v>
      </c>
      <c r="P383" s="338">
        <f t="shared" si="193"/>
        <v>1304.8400000000001</v>
      </c>
      <c r="Q383" s="339">
        <f t="shared" si="183"/>
        <v>-374.27</v>
      </c>
      <c r="R383" s="340">
        <f aca="true" t="shared" si="194" ref="R383:R401">P383</f>
        <v>1304.8400000000001</v>
      </c>
      <c r="S383" s="341">
        <f aca="true" t="shared" si="195" ref="S383:S400">L383</f>
        <v>0</v>
      </c>
      <c r="T383" s="341">
        <f aca="true" t="shared" si="196" ref="T383:T400">H383</f>
        <v>758.36</v>
      </c>
      <c r="U383" s="342">
        <f aca="true" t="shared" si="197" ref="U383:U400">SUM(R383:T383)</f>
        <v>2063.2000000000003</v>
      </c>
      <c r="V383" s="343">
        <f aca="true" t="shared" si="198" ref="V383:V400">B383+F383+J383+N383</f>
        <v>230580.36</v>
      </c>
      <c r="W383" s="343">
        <f aca="true" t="shared" si="199" ref="W383:W400">C383+G383+K383+O383</f>
        <v>91618.58999999998</v>
      </c>
      <c r="X383" s="343">
        <f t="shared" si="184"/>
        <v>172211.09999999998</v>
      </c>
      <c r="Y383" s="343">
        <f t="shared" si="185"/>
        <v>149987.84999999998</v>
      </c>
    </row>
    <row r="384" spans="1:25" ht="15.75" hidden="1">
      <c r="A384" s="329" t="s">
        <v>8</v>
      </c>
      <c r="B384" s="330">
        <f t="shared" si="186"/>
        <v>66718.95000000001</v>
      </c>
      <c r="C384" s="331">
        <f t="shared" si="187"/>
        <v>89249.79000000001</v>
      </c>
      <c r="D384" s="331">
        <f t="shared" si="187"/>
        <v>85377.18000000001</v>
      </c>
      <c r="E384" s="330">
        <f t="shared" si="180"/>
        <v>70591.56000000001</v>
      </c>
      <c r="F384" s="332">
        <f t="shared" si="188"/>
        <v>464.82000000000016</v>
      </c>
      <c r="G384" s="333">
        <f t="shared" si="189"/>
        <v>1394.46</v>
      </c>
      <c r="H384" s="333">
        <f t="shared" si="189"/>
        <v>929.64</v>
      </c>
      <c r="I384" s="332">
        <f t="shared" si="181"/>
        <v>929.6400000000002</v>
      </c>
      <c r="J384" s="334">
        <f t="shared" si="190"/>
        <v>0</v>
      </c>
      <c r="K384" s="335">
        <f t="shared" si="191"/>
        <v>0</v>
      </c>
      <c r="L384" s="335">
        <f t="shared" si="191"/>
        <v>0</v>
      </c>
      <c r="M384" s="336">
        <f t="shared" si="182"/>
        <v>0</v>
      </c>
      <c r="N384" s="337">
        <f t="shared" si="192"/>
        <v>56.29000000000002</v>
      </c>
      <c r="O384" s="338">
        <f t="shared" si="193"/>
        <v>176.31</v>
      </c>
      <c r="P384" s="338">
        <f t="shared" si="193"/>
        <v>174.62</v>
      </c>
      <c r="Q384" s="339">
        <f t="shared" si="183"/>
        <v>57.98000000000002</v>
      </c>
      <c r="R384" s="340">
        <f t="shared" si="194"/>
        <v>174.62</v>
      </c>
      <c r="S384" s="341">
        <f t="shared" si="195"/>
        <v>0</v>
      </c>
      <c r="T384" s="341">
        <f t="shared" si="196"/>
        <v>929.64</v>
      </c>
      <c r="U384" s="342">
        <f t="shared" si="197"/>
        <v>1104.26</v>
      </c>
      <c r="V384" s="343">
        <f t="shared" si="198"/>
        <v>67240.06000000001</v>
      </c>
      <c r="W384" s="343">
        <f t="shared" si="199"/>
        <v>90820.56000000001</v>
      </c>
      <c r="X384" s="343">
        <f t="shared" si="184"/>
        <v>86481.44</v>
      </c>
      <c r="Y384" s="343">
        <f t="shared" si="185"/>
        <v>71579.18000000001</v>
      </c>
    </row>
    <row r="385" spans="1:25" ht="15.75" hidden="1">
      <c r="A385" s="329" t="s">
        <v>99</v>
      </c>
      <c r="B385" s="330">
        <f t="shared" si="186"/>
        <v>471145.31999999995</v>
      </c>
      <c r="C385" s="331">
        <f t="shared" si="187"/>
        <v>214946.96999999997</v>
      </c>
      <c r="D385" s="331">
        <f t="shared" si="187"/>
        <v>314587.2</v>
      </c>
      <c r="E385" s="330">
        <f t="shared" si="180"/>
        <v>371505.0899999999</v>
      </c>
      <c r="F385" s="332">
        <f t="shared" si="188"/>
        <v>2105.6900000000005</v>
      </c>
      <c r="G385" s="333">
        <f t="shared" si="189"/>
        <v>6317.07</v>
      </c>
      <c r="H385" s="333">
        <f t="shared" si="189"/>
        <v>4211.38</v>
      </c>
      <c r="I385" s="332">
        <f t="shared" si="181"/>
        <v>4211.38</v>
      </c>
      <c r="J385" s="334">
        <f t="shared" si="190"/>
        <v>30532.39</v>
      </c>
      <c r="K385" s="335">
        <f t="shared" si="191"/>
        <v>4959.21</v>
      </c>
      <c r="L385" s="335">
        <f t="shared" si="191"/>
        <v>27959.21</v>
      </c>
      <c r="M385" s="336">
        <f t="shared" si="182"/>
        <v>7532.389999999999</v>
      </c>
      <c r="N385" s="337">
        <f t="shared" si="192"/>
        <v>395.32000000000016</v>
      </c>
      <c r="O385" s="338">
        <f t="shared" si="193"/>
        <v>2660.31</v>
      </c>
      <c r="P385" s="338">
        <f t="shared" si="193"/>
        <v>2564.2200000000003</v>
      </c>
      <c r="Q385" s="339">
        <f t="shared" si="183"/>
        <v>491.40999999999985</v>
      </c>
      <c r="R385" s="340">
        <f t="shared" si="194"/>
        <v>2564.2200000000003</v>
      </c>
      <c r="S385" s="341">
        <f t="shared" si="195"/>
        <v>27959.21</v>
      </c>
      <c r="T385" s="341">
        <f t="shared" si="196"/>
        <v>4211.38</v>
      </c>
      <c r="U385" s="342">
        <f t="shared" si="197"/>
        <v>34734.81</v>
      </c>
      <c r="V385" s="343">
        <f t="shared" si="198"/>
        <v>504178.72</v>
      </c>
      <c r="W385" s="343">
        <f t="shared" si="199"/>
        <v>228883.55999999997</v>
      </c>
      <c r="X385" s="343">
        <f t="shared" si="184"/>
        <v>349322.01</v>
      </c>
      <c r="Y385" s="343">
        <f t="shared" si="185"/>
        <v>383740.2699999999</v>
      </c>
    </row>
    <row r="386" spans="1:25" ht="15.75" hidden="1">
      <c r="A386" s="344" t="s">
        <v>9</v>
      </c>
      <c r="B386" s="330">
        <f t="shared" si="186"/>
        <v>58919.14000000001</v>
      </c>
      <c r="C386" s="331">
        <f t="shared" si="187"/>
        <v>51390.39</v>
      </c>
      <c r="D386" s="331">
        <f t="shared" si="187"/>
        <v>53847.729999999996</v>
      </c>
      <c r="E386" s="330">
        <f t="shared" si="180"/>
        <v>56461.8</v>
      </c>
      <c r="F386" s="332">
        <f t="shared" si="188"/>
        <v>2684.9800000000014</v>
      </c>
      <c r="G386" s="333">
        <f t="shared" si="189"/>
        <v>7158.18</v>
      </c>
      <c r="H386" s="333">
        <f t="shared" si="189"/>
        <v>4772.12</v>
      </c>
      <c r="I386" s="332">
        <f t="shared" si="181"/>
        <v>5071.040000000002</v>
      </c>
      <c r="J386" s="334">
        <f t="shared" si="190"/>
        <v>0</v>
      </c>
      <c r="K386" s="335">
        <f t="shared" si="191"/>
        <v>0</v>
      </c>
      <c r="L386" s="335">
        <f t="shared" si="191"/>
        <v>0</v>
      </c>
      <c r="M386" s="336">
        <f t="shared" si="182"/>
        <v>0</v>
      </c>
      <c r="N386" s="337">
        <f t="shared" si="192"/>
        <v>129.43000000000012</v>
      </c>
      <c r="O386" s="338">
        <f t="shared" si="193"/>
        <v>329.96000000000004</v>
      </c>
      <c r="P386" s="338">
        <f t="shared" si="193"/>
        <v>350.63</v>
      </c>
      <c r="Q386" s="339">
        <f t="shared" si="183"/>
        <v>108.76000000000016</v>
      </c>
      <c r="R386" s="340">
        <f t="shared" si="194"/>
        <v>350.63</v>
      </c>
      <c r="S386" s="341">
        <f t="shared" si="195"/>
        <v>0</v>
      </c>
      <c r="T386" s="341">
        <f t="shared" si="196"/>
        <v>4772.12</v>
      </c>
      <c r="U386" s="342">
        <f t="shared" si="197"/>
        <v>5122.75</v>
      </c>
      <c r="V386" s="343">
        <f t="shared" si="198"/>
        <v>61733.55000000001</v>
      </c>
      <c r="W386" s="343">
        <f t="shared" si="199"/>
        <v>58878.53</v>
      </c>
      <c r="X386" s="343">
        <f t="shared" si="184"/>
        <v>58970.479999999996</v>
      </c>
      <c r="Y386" s="343">
        <f t="shared" si="185"/>
        <v>61641.600000000006</v>
      </c>
    </row>
    <row r="387" spans="1:25" ht="15.75" hidden="1">
      <c r="A387" s="344" t="s">
        <v>10</v>
      </c>
      <c r="B387" s="330">
        <f t="shared" si="186"/>
        <v>14942.390000000007</v>
      </c>
      <c r="C387" s="331">
        <f t="shared" si="187"/>
        <v>23391.989999999998</v>
      </c>
      <c r="D387" s="331">
        <f t="shared" si="187"/>
        <v>22723.82</v>
      </c>
      <c r="E387" s="330">
        <f t="shared" si="180"/>
        <v>15610.560000000005</v>
      </c>
      <c r="F387" s="332">
        <f t="shared" si="188"/>
        <v>0</v>
      </c>
      <c r="G387" s="333">
        <f t="shared" si="189"/>
        <v>0</v>
      </c>
      <c r="H387" s="333">
        <f t="shared" si="189"/>
        <v>0</v>
      </c>
      <c r="I387" s="332">
        <f t="shared" si="181"/>
        <v>0</v>
      </c>
      <c r="J387" s="334">
        <f t="shared" si="190"/>
        <v>0</v>
      </c>
      <c r="K387" s="335">
        <f t="shared" si="191"/>
        <v>0</v>
      </c>
      <c r="L387" s="335">
        <f t="shared" si="191"/>
        <v>0</v>
      </c>
      <c r="M387" s="336">
        <f t="shared" si="182"/>
        <v>0</v>
      </c>
      <c r="N387" s="337">
        <f t="shared" si="192"/>
        <v>-1.579999999999984</v>
      </c>
      <c r="O387" s="338">
        <f t="shared" si="193"/>
        <v>115.25999999999999</v>
      </c>
      <c r="P387" s="338">
        <f t="shared" si="193"/>
        <v>111.02</v>
      </c>
      <c r="Q387" s="339">
        <f t="shared" si="183"/>
        <v>2.660000000000011</v>
      </c>
      <c r="R387" s="340">
        <f t="shared" si="194"/>
        <v>111.02</v>
      </c>
      <c r="S387" s="341">
        <f t="shared" si="195"/>
        <v>0</v>
      </c>
      <c r="T387" s="341">
        <f t="shared" si="196"/>
        <v>0</v>
      </c>
      <c r="U387" s="342">
        <f t="shared" si="197"/>
        <v>111.02</v>
      </c>
      <c r="V387" s="343">
        <f t="shared" si="198"/>
        <v>14940.810000000007</v>
      </c>
      <c r="W387" s="343">
        <f t="shared" si="199"/>
        <v>23507.249999999996</v>
      </c>
      <c r="X387" s="343">
        <f t="shared" si="184"/>
        <v>22834.84</v>
      </c>
      <c r="Y387" s="343">
        <f t="shared" si="185"/>
        <v>15613.220000000005</v>
      </c>
    </row>
    <row r="388" spans="1:25" ht="15.75" hidden="1">
      <c r="A388" s="329" t="s">
        <v>11</v>
      </c>
      <c r="B388" s="330">
        <f t="shared" si="186"/>
        <v>17165.989999999998</v>
      </c>
      <c r="C388" s="331">
        <f t="shared" si="187"/>
        <v>23304.63</v>
      </c>
      <c r="D388" s="331">
        <f t="shared" si="187"/>
        <v>25015.05</v>
      </c>
      <c r="E388" s="330">
        <f t="shared" si="180"/>
        <v>15455.569999999996</v>
      </c>
      <c r="F388" s="332">
        <f t="shared" si="188"/>
        <v>0</v>
      </c>
      <c r="G388" s="333">
        <f t="shared" si="189"/>
        <v>0</v>
      </c>
      <c r="H388" s="333">
        <f t="shared" si="189"/>
        <v>0</v>
      </c>
      <c r="I388" s="332">
        <f t="shared" si="181"/>
        <v>0</v>
      </c>
      <c r="J388" s="334">
        <f t="shared" si="190"/>
        <v>0</v>
      </c>
      <c r="K388" s="335">
        <f t="shared" si="191"/>
        <v>0</v>
      </c>
      <c r="L388" s="335">
        <f t="shared" si="191"/>
        <v>0</v>
      </c>
      <c r="M388" s="336">
        <f t="shared" si="182"/>
        <v>0</v>
      </c>
      <c r="N388" s="337">
        <f t="shared" si="192"/>
        <v>30.5</v>
      </c>
      <c r="O388" s="338">
        <f t="shared" si="193"/>
        <v>110.11000000000001</v>
      </c>
      <c r="P388" s="338">
        <f t="shared" si="193"/>
        <v>87.31</v>
      </c>
      <c r="Q388" s="339">
        <f t="shared" si="183"/>
        <v>53.30000000000001</v>
      </c>
      <c r="R388" s="340">
        <f t="shared" si="194"/>
        <v>87.31</v>
      </c>
      <c r="S388" s="341">
        <f t="shared" si="195"/>
        <v>0</v>
      </c>
      <c r="T388" s="341">
        <f t="shared" si="196"/>
        <v>0</v>
      </c>
      <c r="U388" s="342">
        <f t="shared" si="197"/>
        <v>87.31</v>
      </c>
      <c r="V388" s="343">
        <f t="shared" si="198"/>
        <v>17196.489999999998</v>
      </c>
      <c r="W388" s="343">
        <f t="shared" si="199"/>
        <v>23414.74</v>
      </c>
      <c r="X388" s="343">
        <f t="shared" si="184"/>
        <v>25102.36</v>
      </c>
      <c r="Y388" s="343">
        <f t="shared" si="185"/>
        <v>15508.869999999995</v>
      </c>
    </row>
    <row r="389" spans="1:25" ht="15.75" hidden="1">
      <c r="A389" s="344" t="s">
        <v>12</v>
      </c>
      <c r="B389" s="330">
        <f t="shared" si="186"/>
        <v>67371.37000000002</v>
      </c>
      <c r="C389" s="331">
        <f t="shared" si="187"/>
        <v>133718.53999999998</v>
      </c>
      <c r="D389" s="331">
        <f t="shared" si="187"/>
        <v>130305.86</v>
      </c>
      <c r="E389" s="330">
        <f t="shared" si="180"/>
        <v>70784.05</v>
      </c>
      <c r="F389" s="332">
        <f t="shared" si="188"/>
        <v>517.28</v>
      </c>
      <c r="G389" s="333">
        <f t="shared" si="189"/>
        <v>1551.84</v>
      </c>
      <c r="H389" s="333">
        <f t="shared" si="189"/>
        <v>1034.56</v>
      </c>
      <c r="I389" s="332">
        <f t="shared" si="181"/>
        <v>1034.56</v>
      </c>
      <c r="J389" s="334">
        <f t="shared" si="190"/>
        <v>3052.8</v>
      </c>
      <c r="K389" s="335">
        <f t="shared" si="191"/>
        <v>4579.200000000001</v>
      </c>
      <c r="L389" s="335">
        <f t="shared" si="191"/>
        <v>3052.8</v>
      </c>
      <c r="M389" s="336">
        <f t="shared" si="182"/>
        <v>4579.200000000001</v>
      </c>
      <c r="N389" s="337">
        <f t="shared" si="192"/>
        <v>87.63999999999999</v>
      </c>
      <c r="O389" s="338">
        <f t="shared" si="193"/>
        <v>273.16</v>
      </c>
      <c r="P389" s="338">
        <f t="shared" si="193"/>
        <v>264.68</v>
      </c>
      <c r="Q389" s="339">
        <f t="shared" si="183"/>
        <v>96.12</v>
      </c>
      <c r="R389" s="340">
        <f t="shared" si="194"/>
        <v>264.68</v>
      </c>
      <c r="S389" s="341">
        <f t="shared" si="195"/>
        <v>3052.8</v>
      </c>
      <c r="T389" s="341">
        <f t="shared" si="196"/>
        <v>1034.56</v>
      </c>
      <c r="U389" s="342">
        <f t="shared" si="197"/>
        <v>4352.04</v>
      </c>
      <c r="V389" s="343">
        <f t="shared" si="198"/>
        <v>71029.09000000003</v>
      </c>
      <c r="W389" s="343">
        <f t="shared" si="199"/>
        <v>140122.74</v>
      </c>
      <c r="X389" s="343">
        <f t="shared" si="184"/>
        <v>134657.9</v>
      </c>
      <c r="Y389" s="343">
        <f t="shared" si="185"/>
        <v>76493.93</v>
      </c>
    </row>
    <row r="390" spans="1:25" ht="15.75" hidden="1">
      <c r="A390" s="344" t="s">
        <v>13</v>
      </c>
      <c r="B390" s="330">
        <f t="shared" si="186"/>
        <v>59264.100000000006</v>
      </c>
      <c r="C390" s="331">
        <f t="shared" si="187"/>
        <v>78789.27</v>
      </c>
      <c r="D390" s="331">
        <f t="shared" si="187"/>
        <v>76233</v>
      </c>
      <c r="E390" s="330">
        <f t="shared" si="180"/>
        <v>61820.369999999995</v>
      </c>
      <c r="F390" s="332">
        <f t="shared" si="188"/>
        <v>174.37</v>
      </c>
      <c r="G390" s="333">
        <f t="shared" si="189"/>
        <v>523.11</v>
      </c>
      <c r="H390" s="333">
        <f t="shared" si="189"/>
        <v>348.74</v>
      </c>
      <c r="I390" s="332">
        <f t="shared" si="181"/>
        <v>348.74</v>
      </c>
      <c r="J390" s="334">
        <f t="shared" si="190"/>
        <v>1935.0300000000002</v>
      </c>
      <c r="K390" s="335">
        <f t="shared" si="191"/>
        <v>1935.03</v>
      </c>
      <c r="L390" s="335">
        <f t="shared" si="191"/>
        <v>645.01</v>
      </c>
      <c r="M390" s="336">
        <f t="shared" si="182"/>
        <v>3225.05</v>
      </c>
      <c r="N390" s="337">
        <f t="shared" si="192"/>
        <v>29.100000000000136</v>
      </c>
      <c r="O390" s="338">
        <f t="shared" si="193"/>
        <v>383.69000000000005</v>
      </c>
      <c r="P390" s="338">
        <f t="shared" si="193"/>
        <v>87.55</v>
      </c>
      <c r="Q390" s="339">
        <f t="shared" si="183"/>
        <v>325.2400000000002</v>
      </c>
      <c r="R390" s="340">
        <f t="shared" si="194"/>
        <v>87.55</v>
      </c>
      <c r="S390" s="341">
        <f t="shared" si="195"/>
        <v>645.01</v>
      </c>
      <c r="T390" s="341">
        <f t="shared" si="196"/>
        <v>348.74</v>
      </c>
      <c r="U390" s="342">
        <f t="shared" si="197"/>
        <v>1081.3</v>
      </c>
      <c r="V390" s="343">
        <f t="shared" si="198"/>
        <v>61402.600000000006</v>
      </c>
      <c r="W390" s="343">
        <f t="shared" si="199"/>
        <v>81631.1</v>
      </c>
      <c r="X390" s="343">
        <f t="shared" si="184"/>
        <v>77314.3</v>
      </c>
      <c r="Y390" s="343">
        <f t="shared" si="185"/>
        <v>65719.4</v>
      </c>
    </row>
    <row r="391" spans="1:25" ht="15.75" hidden="1">
      <c r="A391" s="344" t="s">
        <v>14</v>
      </c>
      <c r="B391" s="330">
        <f t="shared" si="186"/>
        <v>46749.37999999999</v>
      </c>
      <c r="C391" s="331">
        <f t="shared" si="187"/>
        <v>96311.06999999999</v>
      </c>
      <c r="D391" s="331">
        <f t="shared" si="187"/>
        <v>97099.56</v>
      </c>
      <c r="E391" s="330">
        <f t="shared" si="180"/>
        <v>45960.889999999985</v>
      </c>
      <c r="F391" s="332">
        <f t="shared" si="188"/>
        <v>493.96000000000004</v>
      </c>
      <c r="G391" s="333">
        <f t="shared" si="189"/>
        <v>1481.8799999999999</v>
      </c>
      <c r="H391" s="333">
        <f t="shared" si="189"/>
        <v>987.92</v>
      </c>
      <c r="I391" s="332">
        <f t="shared" si="181"/>
        <v>987.92</v>
      </c>
      <c r="J391" s="334">
        <f t="shared" si="190"/>
        <v>3837.2000000000007</v>
      </c>
      <c r="K391" s="335">
        <f t="shared" si="191"/>
        <v>6164.43</v>
      </c>
      <c r="L391" s="335">
        <f t="shared" si="191"/>
        <v>5844.84</v>
      </c>
      <c r="M391" s="336">
        <f t="shared" si="182"/>
        <v>4156.790000000001</v>
      </c>
      <c r="N391" s="337">
        <f t="shared" si="192"/>
        <v>-439.71000000000004</v>
      </c>
      <c r="O391" s="338">
        <f t="shared" si="193"/>
        <v>263.93</v>
      </c>
      <c r="P391" s="338">
        <f t="shared" si="193"/>
        <v>235.92</v>
      </c>
      <c r="Q391" s="339">
        <f t="shared" si="183"/>
        <v>-411.70000000000005</v>
      </c>
      <c r="R391" s="340">
        <f t="shared" si="194"/>
        <v>235.92</v>
      </c>
      <c r="S391" s="341">
        <f t="shared" si="195"/>
        <v>5844.84</v>
      </c>
      <c r="T391" s="341">
        <f t="shared" si="196"/>
        <v>987.92</v>
      </c>
      <c r="U391" s="342">
        <f t="shared" si="197"/>
        <v>7068.68</v>
      </c>
      <c r="V391" s="343">
        <f t="shared" si="198"/>
        <v>50640.829999999994</v>
      </c>
      <c r="W391" s="343">
        <f t="shared" si="199"/>
        <v>104221.31</v>
      </c>
      <c r="X391" s="343">
        <f t="shared" si="184"/>
        <v>104168.23999999999</v>
      </c>
      <c r="Y391" s="343">
        <f t="shared" si="185"/>
        <v>50693.89999999999</v>
      </c>
    </row>
    <row r="392" spans="1:25" ht="15.75" hidden="1">
      <c r="A392" s="344" t="s">
        <v>144</v>
      </c>
      <c r="B392" s="330">
        <f t="shared" si="186"/>
        <v>88896.13</v>
      </c>
      <c r="C392" s="331">
        <f t="shared" si="187"/>
        <v>44276.729999999996</v>
      </c>
      <c r="D392" s="331">
        <f t="shared" si="187"/>
        <v>61292.65000000001</v>
      </c>
      <c r="E392" s="330">
        <f t="shared" si="180"/>
        <v>71880.20999999998</v>
      </c>
      <c r="F392" s="332">
        <f t="shared" si="188"/>
        <v>185.5</v>
      </c>
      <c r="G392" s="333">
        <f t="shared" si="189"/>
        <v>556.5</v>
      </c>
      <c r="H392" s="333">
        <f t="shared" si="189"/>
        <v>371</v>
      </c>
      <c r="I392" s="332">
        <f t="shared" si="181"/>
        <v>371</v>
      </c>
      <c r="J392" s="334">
        <f t="shared" si="190"/>
        <v>17285.02</v>
      </c>
      <c r="K392" s="335">
        <f t="shared" si="191"/>
        <v>1117.77</v>
      </c>
      <c r="L392" s="335">
        <f t="shared" si="191"/>
        <v>1117.77</v>
      </c>
      <c r="M392" s="336">
        <f t="shared" si="182"/>
        <v>17285.02</v>
      </c>
      <c r="N392" s="337">
        <f t="shared" si="192"/>
        <v>-98.36999999999999</v>
      </c>
      <c r="O392" s="338">
        <f t="shared" si="193"/>
        <v>277.38</v>
      </c>
      <c r="P392" s="338">
        <f t="shared" si="193"/>
        <v>347.78000000000003</v>
      </c>
      <c r="Q392" s="339">
        <f t="shared" si="183"/>
        <v>-168.77000000000004</v>
      </c>
      <c r="R392" s="340">
        <f t="shared" si="194"/>
        <v>347.78000000000003</v>
      </c>
      <c r="S392" s="341">
        <f t="shared" si="195"/>
        <v>1117.77</v>
      </c>
      <c r="T392" s="341">
        <f t="shared" si="196"/>
        <v>371</v>
      </c>
      <c r="U392" s="342">
        <f t="shared" si="197"/>
        <v>1836.55</v>
      </c>
      <c r="V392" s="343">
        <f t="shared" si="198"/>
        <v>106268.28000000001</v>
      </c>
      <c r="W392" s="343">
        <f t="shared" si="199"/>
        <v>46228.37999999999</v>
      </c>
      <c r="X392" s="343">
        <f t="shared" si="184"/>
        <v>63129.200000000004</v>
      </c>
      <c r="Y392" s="343">
        <f t="shared" si="185"/>
        <v>89367.45999999998</v>
      </c>
    </row>
    <row r="393" spans="1:25" ht="15.75" hidden="1">
      <c r="A393" s="344" t="s">
        <v>15</v>
      </c>
      <c r="B393" s="330">
        <f t="shared" si="186"/>
        <v>109848.02000000003</v>
      </c>
      <c r="C393" s="331">
        <f t="shared" si="187"/>
        <v>104098.83000000002</v>
      </c>
      <c r="D393" s="331">
        <f t="shared" si="187"/>
        <v>109449.62</v>
      </c>
      <c r="E393" s="330">
        <f t="shared" si="180"/>
        <v>104497.23000000004</v>
      </c>
      <c r="F393" s="332">
        <f t="shared" si="188"/>
        <v>0</v>
      </c>
      <c r="G393" s="333">
        <f t="shared" si="189"/>
        <v>0</v>
      </c>
      <c r="H393" s="333">
        <f t="shared" si="189"/>
        <v>0</v>
      </c>
      <c r="I393" s="332">
        <f t="shared" si="181"/>
        <v>0</v>
      </c>
      <c r="J393" s="334">
        <f t="shared" si="190"/>
        <v>37143.81</v>
      </c>
      <c r="K393" s="335">
        <f t="shared" si="191"/>
        <v>1063.71</v>
      </c>
      <c r="L393" s="335">
        <f t="shared" si="191"/>
        <v>1772.85</v>
      </c>
      <c r="M393" s="336">
        <f t="shared" si="182"/>
        <v>36434.67</v>
      </c>
      <c r="N393" s="337">
        <f t="shared" si="192"/>
        <v>547.6100000000001</v>
      </c>
      <c r="O393" s="338">
        <f t="shared" si="193"/>
        <v>374.49</v>
      </c>
      <c r="P393" s="338">
        <f t="shared" si="193"/>
        <v>418.08000000000004</v>
      </c>
      <c r="Q393" s="339">
        <f t="shared" si="183"/>
        <v>504.0200000000001</v>
      </c>
      <c r="R393" s="340">
        <f t="shared" si="194"/>
        <v>418.08000000000004</v>
      </c>
      <c r="S393" s="341">
        <f t="shared" si="195"/>
        <v>1772.85</v>
      </c>
      <c r="T393" s="341">
        <f t="shared" si="196"/>
        <v>0</v>
      </c>
      <c r="U393" s="342">
        <f t="shared" si="197"/>
        <v>2190.93</v>
      </c>
      <c r="V393" s="343">
        <f t="shared" si="198"/>
        <v>147539.44</v>
      </c>
      <c r="W393" s="343">
        <f t="shared" si="199"/>
        <v>105537.03000000003</v>
      </c>
      <c r="X393" s="343">
        <f t="shared" si="184"/>
        <v>111640.55</v>
      </c>
      <c r="Y393" s="343">
        <f t="shared" si="185"/>
        <v>141435.92</v>
      </c>
    </row>
    <row r="394" spans="1:25" ht="15.75" hidden="1">
      <c r="A394" s="329" t="s">
        <v>16</v>
      </c>
      <c r="B394" s="330">
        <f t="shared" si="186"/>
        <v>44229.71999999999</v>
      </c>
      <c r="C394" s="331">
        <f t="shared" si="187"/>
        <v>84699.29999999999</v>
      </c>
      <c r="D394" s="331">
        <f t="shared" si="187"/>
        <v>85182.32</v>
      </c>
      <c r="E394" s="330">
        <f t="shared" si="180"/>
        <v>43746.69999999997</v>
      </c>
      <c r="F394" s="332">
        <f t="shared" si="188"/>
        <v>0</v>
      </c>
      <c r="G394" s="333">
        <f t="shared" si="189"/>
        <v>0</v>
      </c>
      <c r="H394" s="333">
        <f t="shared" si="189"/>
        <v>0</v>
      </c>
      <c r="I394" s="332">
        <f t="shared" si="181"/>
        <v>0</v>
      </c>
      <c r="J394" s="334">
        <f t="shared" si="190"/>
        <v>872.9100000000003</v>
      </c>
      <c r="K394" s="335">
        <f t="shared" si="191"/>
        <v>872.9100000000001</v>
      </c>
      <c r="L394" s="335">
        <f t="shared" si="191"/>
        <v>290.97</v>
      </c>
      <c r="M394" s="336">
        <f t="shared" si="182"/>
        <v>1454.8500000000004</v>
      </c>
      <c r="N394" s="337">
        <f t="shared" si="192"/>
        <v>12.61</v>
      </c>
      <c r="O394" s="338">
        <f t="shared" si="193"/>
        <v>40.08</v>
      </c>
      <c r="P394" s="338">
        <f t="shared" si="193"/>
        <v>38.21000000000001</v>
      </c>
      <c r="Q394" s="339">
        <f t="shared" si="183"/>
        <v>14.47999999999999</v>
      </c>
      <c r="R394" s="340">
        <f t="shared" si="194"/>
        <v>38.21000000000001</v>
      </c>
      <c r="S394" s="341">
        <f t="shared" si="195"/>
        <v>290.97</v>
      </c>
      <c r="T394" s="341">
        <f t="shared" si="196"/>
        <v>0</v>
      </c>
      <c r="U394" s="342">
        <f t="shared" si="197"/>
        <v>329.18000000000006</v>
      </c>
      <c r="V394" s="343">
        <f t="shared" si="198"/>
        <v>45115.23999999999</v>
      </c>
      <c r="W394" s="343">
        <f t="shared" si="199"/>
        <v>85612.29</v>
      </c>
      <c r="X394" s="343">
        <f t="shared" si="184"/>
        <v>85511.50000000001</v>
      </c>
      <c r="Y394" s="343">
        <f t="shared" si="185"/>
        <v>45216.02999999997</v>
      </c>
    </row>
    <row r="395" spans="1:25" ht="15.75" hidden="1">
      <c r="A395" s="344" t="s">
        <v>17</v>
      </c>
      <c r="B395" s="330">
        <f t="shared" si="186"/>
        <v>34990.499999999985</v>
      </c>
      <c r="C395" s="331">
        <f t="shared" si="187"/>
        <v>110247.42</v>
      </c>
      <c r="D395" s="331">
        <f t="shared" si="187"/>
        <v>107321.18</v>
      </c>
      <c r="E395" s="330">
        <f t="shared" si="180"/>
        <v>37916.73999999999</v>
      </c>
      <c r="F395" s="332">
        <f t="shared" si="188"/>
        <v>368.35000000000014</v>
      </c>
      <c r="G395" s="333">
        <f t="shared" si="189"/>
        <v>1105.0500000000002</v>
      </c>
      <c r="H395" s="333">
        <f t="shared" si="189"/>
        <v>736.7</v>
      </c>
      <c r="I395" s="332">
        <f t="shared" si="181"/>
        <v>736.7000000000003</v>
      </c>
      <c r="J395" s="334">
        <f t="shared" si="190"/>
        <v>619.5700000000002</v>
      </c>
      <c r="K395" s="335">
        <f t="shared" si="191"/>
        <v>1858.71</v>
      </c>
      <c r="L395" s="335">
        <f t="shared" si="191"/>
        <v>1858.71</v>
      </c>
      <c r="M395" s="336">
        <f t="shared" si="182"/>
        <v>619.5700000000002</v>
      </c>
      <c r="N395" s="337">
        <f t="shared" si="192"/>
        <v>26.859999999999957</v>
      </c>
      <c r="O395" s="338">
        <f t="shared" si="193"/>
        <v>295.99</v>
      </c>
      <c r="P395" s="338">
        <f t="shared" si="193"/>
        <v>282.64</v>
      </c>
      <c r="Q395" s="339">
        <f t="shared" si="183"/>
        <v>40.20999999999998</v>
      </c>
      <c r="R395" s="340">
        <f t="shared" si="194"/>
        <v>282.64</v>
      </c>
      <c r="S395" s="341">
        <f t="shared" si="195"/>
        <v>1858.71</v>
      </c>
      <c r="T395" s="341">
        <f t="shared" si="196"/>
        <v>736.7</v>
      </c>
      <c r="U395" s="342">
        <f t="shared" si="197"/>
        <v>2878.05</v>
      </c>
      <c r="V395" s="343">
        <f t="shared" si="198"/>
        <v>36005.279999999984</v>
      </c>
      <c r="W395" s="343">
        <f t="shared" si="199"/>
        <v>113507.17000000001</v>
      </c>
      <c r="X395" s="343">
        <f t="shared" si="184"/>
        <v>110199.23</v>
      </c>
      <c r="Y395" s="343">
        <f t="shared" si="185"/>
        <v>39313.21999999999</v>
      </c>
    </row>
    <row r="396" spans="1:25" ht="15.75" hidden="1">
      <c r="A396" s="344" t="s">
        <v>18</v>
      </c>
      <c r="B396" s="330">
        <f t="shared" si="186"/>
        <v>138692.89000000004</v>
      </c>
      <c r="C396" s="331">
        <f t="shared" si="187"/>
        <v>233025.21999999997</v>
      </c>
      <c r="D396" s="331">
        <f t="shared" si="187"/>
        <v>227450.11</v>
      </c>
      <c r="E396" s="330">
        <f t="shared" si="180"/>
        <v>144268</v>
      </c>
      <c r="F396" s="332">
        <f t="shared" si="188"/>
        <v>868.6699999999996</v>
      </c>
      <c r="G396" s="333">
        <f t="shared" si="189"/>
        <v>2606.0099999999998</v>
      </c>
      <c r="H396" s="333">
        <f t="shared" si="189"/>
        <v>1737.34</v>
      </c>
      <c r="I396" s="332">
        <f t="shared" si="181"/>
        <v>1737.3399999999995</v>
      </c>
      <c r="J396" s="334">
        <f t="shared" si="190"/>
        <v>2900.16</v>
      </c>
      <c r="K396" s="335">
        <f t="shared" si="191"/>
        <v>6649.38</v>
      </c>
      <c r="L396" s="335">
        <f t="shared" si="191"/>
        <v>5096.4800000000005</v>
      </c>
      <c r="M396" s="336">
        <f t="shared" si="182"/>
        <v>4453.06</v>
      </c>
      <c r="N396" s="337">
        <f t="shared" si="192"/>
        <v>115.51999999999998</v>
      </c>
      <c r="O396" s="338">
        <f t="shared" si="193"/>
        <v>446.62</v>
      </c>
      <c r="P396" s="338">
        <f t="shared" si="193"/>
        <v>402.09</v>
      </c>
      <c r="Q396" s="339">
        <f t="shared" si="183"/>
        <v>160.05</v>
      </c>
      <c r="R396" s="340">
        <f t="shared" si="194"/>
        <v>402.09</v>
      </c>
      <c r="S396" s="341">
        <f t="shared" si="195"/>
        <v>5096.4800000000005</v>
      </c>
      <c r="T396" s="341">
        <f t="shared" si="196"/>
        <v>1737.34</v>
      </c>
      <c r="U396" s="342">
        <f t="shared" si="197"/>
        <v>7235.910000000001</v>
      </c>
      <c r="V396" s="343">
        <f t="shared" si="198"/>
        <v>142577.24000000005</v>
      </c>
      <c r="W396" s="343">
        <f t="shared" si="199"/>
        <v>242727.22999999998</v>
      </c>
      <c r="X396" s="343">
        <f t="shared" si="184"/>
        <v>234686.02</v>
      </c>
      <c r="Y396" s="343">
        <f t="shared" si="185"/>
        <v>150618.44999999998</v>
      </c>
    </row>
    <row r="397" spans="1:25" ht="15.75" hidden="1">
      <c r="A397" s="329" t="s">
        <v>143</v>
      </c>
      <c r="B397" s="330">
        <f t="shared" si="186"/>
        <v>120737.50000000006</v>
      </c>
      <c r="C397" s="331">
        <f t="shared" si="187"/>
        <v>99748.65000000001</v>
      </c>
      <c r="D397" s="331">
        <f t="shared" si="187"/>
        <v>129134.2</v>
      </c>
      <c r="E397" s="330">
        <f t="shared" si="180"/>
        <v>91351.95000000008</v>
      </c>
      <c r="F397" s="332">
        <f t="shared" si="188"/>
        <v>621.69</v>
      </c>
      <c r="G397" s="333">
        <f t="shared" si="189"/>
        <v>1865.0700000000002</v>
      </c>
      <c r="H397" s="333">
        <f t="shared" si="189"/>
        <v>1243.38</v>
      </c>
      <c r="I397" s="332">
        <f t="shared" si="181"/>
        <v>1243.38</v>
      </c>
      <c r="J397" s="334">
        <f t="shared" si="190"/>
        <v>0</v>
      </c>
      <c r="K397" s="335">
        <f t="shared" si="191"/>
        <v>0</v>
      </c>
      <c r="L397" s="335">
        <f t="shared" si="191"/>
        <v>0</v>
      </c>
      <c r="M397" s="336">
        <f t="shared" si="182"/>
        <v>0</v>
      </c>
      <c r="N397" s="337">
        <f t="shared" si="192"/>
        <v>-45.54000000000002</v>
      </c>
      <c r="O397" s="338">
        <f t="shared" si="193"/>
        <v>572.5799999999999</v>
      </c>
      <c r="P397" s="338">
        <f t="shared" si="193"/>
        <v>733.81</v>
      </c>
      <c r="Q397" s="339">
        <f t="shared" si="183"/>
        <v>-206.76999999999998</v>
      </c>
      <c r="R397" s="340">
        <f t="shared" si="194"/>
        <v>733.81</v>
      </c>
      <c r="S397" s="341">
        <f t="shared" si="195"/>
        <v>0</v>
      </c>
      <c r="T397" s="341">
        <f t="shared" si="196"/>
        <v>1243.38</v>
      </c>
      <c r="U397" s="342">
        <f t="shared" si="197"/>
        <v>1977.19</v>
      </c>
      <c r="V397" s="343" t="s">
        <v>290</v>
      </c>
      <c r="W397" s="343">
        <f t="shared" si="199"/>
        <v>102186.30000000002</v>
      </c>
      <c r="X397" s="343">
        <f t="shared" si="184"/>
        <v>131111.39</v>
      </c>
      <c r="Y397" s="343">
        <f t="shared" si="185"/>
        <v>92388.56000000008</v>
      </c>
    </row>
    <row r="398" spans="1:25" ht="15.75" hidden="1">
      <c r="A398" s="329" t="s">
        <v>100</v>
      </c>
      <c r="B398" s="330">
        <f t="shared" si="186"/>
        <v>247772.96999999997</v>
      </c>
      <c r="C398" s="331">
        <f t="shared" si="187"/>
        <v>214495.80000000002</v>
      </c>
      <c r="D398" s="331">
        <f t="shared" si="187"/>
        <v>252419.55</v>
      </c>
      <c r="E398" s="330">
        <f t="shared" si="180"/>
        <v>209849.22000000003</v>
      </c>
      <c r="F398" s="332">
        <f t="shared" si="188"/>
        <v>995.8700000000008</v>
      </c>
      <c r="G398" s="333">
        <f t="shared" si="189"/>
        <v>2987.61</v>
      </c>
      <c r="H398" s="333">
        <f t="shared" si="189"/>
        <v>1991.74</v>
      </c>
      <c r="I398" s="332">
        <f t="shared" si="181"/>
        <v>1991.740000000001</v>
      </c>
      <c r="J398" s="334">
        <f t="shared" si="190"/>
        <v>20029.17000000001</v>
      </c>
      <c r="K398" s="335">
        <f t="shared" si="191"/>
        <v>9594.06</v>
      </c>
      <c r="L398" s="335">
        <f t="shared" si="191"/>
        <v>8245.74</v>
      </c>
      <c r="M398" s="336">
        <f t="shared" si="182"/>
        <v>21377.490000000013</v>
      </c>
      <c r="N398" s="337">
        <f t="shared" si="192"/>
        <v>-67.92999999999984</v>
      </c>
      <c r="O398" s="338">
        <f t="shared" si="193"/>
        <v>2236.4</v>
      </c>
      <c r="P398" s="338">
        <f t="shared" si="193"/>
        <v>2197.21</v>
      </c>
      <c r="Q398" s="339">
        <f t="shared" si="183"/>
        <v>-28.73999999999978</v>
      </c>
      <c r="R398" s="340">
        <f t="shared" si="194"/>
        <v>2197.21</v>
      </c>
      <c r="S398" s="341">
        <f t="shared" si="195"/>
        <v>8245.74</v>
      </c>
      <c r="T398" s="341">
        <f t="shared" si="196"/>
        <v>1991.74</v>
      </c>
      <c r="U398" s="342">
        <f t="shared" si="197"/>
        <v>12434.69</v>
      </c>
      <c r="V398" s="343">
        <f t="shared" si="198"/>
        <v>268730.07999999996</v>
      </c>
      <c r="W398" s="343">
        <f t="shared" si="199"/>
        <v>229313.87</v>
      </c>
      <c r="X398" s="343">
        <f t="shared" si="184"/>
        <v>264854.24</v>
      </c>
      <c r="Y398" s="343">
        <f t="shared" si="185"/>
        <v>233189.71000000005</v>
      </c>
    </row>
    <row r="399" spans="1:25" ht="15.75" hidden="1">
      <c r="A399" s="344" t="s">
        <v>19</v>
      </c>
      <c r="B399" s="330">
        <f t="shared" si="186"/>
        <v>76481.80999999994</v>
      </c>
      <c r="C399" s="331">
        <f t="shared" si="187"/>
        <v>159617.45</v>
      </c>
      <c r="D399" s="331">
        <f t="shared" si="187"/>
        <v>155846.93</v>
      </c>
      <c r="E399" s="330">
        <f t="shared" si="180"/>
        <v>80252.32999999996</v>
      </c>
      <c r="F399" s="332">
        <f t="shared" si="188"/>
        <v>758.96</v>
      </c>
      <c r="G399" s="333">
        <f t="shared" si="189"/>
        <v>2276.88</v>
      </c>
      <c r="H399" s="333">
        <f t="shared" si="189"/>
        <v>1517.92</v>
      </c>
      <c r="I399" s="332">
        <f t="shared" si="181"/>
        <v>1517.92</v>
      </c>
      <c r="J399" s="334">
        <f t="shared" si="190"/>
        <v>1585.2300000000002</v>
      </c>
      <c r="K399" s="335">
        <f t="shared" si="191"/>
        <v>2027.25</v>
      </c>
      <c r="L399" s="335">
        <f t="shared" si="191"/>
        <v>2633.5699999999997</v>
      </c>
      <c r="M399" s="336">
        <f t="shared" si="182"/>
        <v>978.9100000000008</v>
      </c>
      <c r="N399" s="337">
        <f t="shared" si="192"/>
        <v>113.03999999999996</v>
      </c>
      <c r="O399" s="338">
        <f t="shared" si="193"/>
        <v>208.99</v>
      </c>
      <c r="P399" s="338">
        <f t="shared" si="193"/>
        <v>242.42000000000002</v>
      </c>
      <c r="Q399" s="339">
        <f t="shared" si="183"/>
        <v>79.60999999999996</v>
      </c>
      <c r="R399" s="340">
        <f t="shared" si="194"/>
        <v>242.42000000000002</v>
      </c>
      <c r="S399" s="341">
        <f t="shared" si="195"/>
        <v>2633.5699999999997</v>
      </c>
      <c r="T399" s="341">
        <f t="shared" si="196"/>
        <v>1517.92</v>
      </c>
      <c r="U399" s="342">
        <f t="shared" si="197"/>
        <v>4393.91</v>
      </c>
      <c r="V399" s="343">
        <f t="shared" si="198"/>
        <v>78939.03999999994</v>
      </c>
      <c r="W399" s="343">
        <f t="shared" si="199"/>
        <v>164130.57</v>
      </c>
      <c r="X399" s="343">
        <f t="shared" si="184"/>
        <v>160240.84000000003</v>
      </c>
      <c r="Y399" s="343">
        <f t="shared" si="185"/>
        <v>82828.76999999996</v>
      </c>
    </row>
    <row r="400" spans="1:25" ht="15.75" hidden="1">
      <c r="A400" s="344" t="s">
        <v>20</v>
      </c>
      <c r="B400" s="330">
        <f t="shared" si="186"/>
        <v>54593.06</v>
      </c>
      <c r="C400" s="331">
        <f t="shared" si="187"/>
        <v>101728.23000000001</v>
      </c>
      <c r="D400" s="331">
        <f t="shared" si="187"/>
        <v>97759.66</v>
      </c>
      <c r="E400" s="330">
        <f t="shared" si="180"/>
        <v>58561.630000000005</v>
      </c>
      <c r="F400" s="332">
        <f t="shared" si="188"/>
        <v>360.93000000000006</v>
      </c>
      <c r="G400" s="333">
        <f t="shared" si="189"/>
        <v>1082.79</v>
      </c>
      <c r="H400" s="333">
        <f t="shared" si="189"/>
        <v>721.86</v>
      </c>
      <c r="I400" s="332">
        <f t="shared" si="181"/>
        <v>721.86</v>
      </c>
      <c r="J400" s="334">
        <f t="shared" si="190"/>
        <v>689</v>
      </c>
      <c r="K400" s="335">
        <f t="shared" si="191"/>
        <v>2067</v>
      </c>
      <c r="L400" s="335">
        <f t="shared" si="191"/>
        <v>2067</v>
      </c>
      <c r="M400" s="336">
        <f>J400+K400-L400</f>
        <v>689</v>
      </c>
      <c r="N400" s="337">
        <f t="shared" si="192"/>
        <v>49.96000000000001</v>
      </c>
      <c r="O400" s="338">
        <f t="shared" si="193"/>
        <v>127.32</v>
      </c>
      <c r="P400" s="338">
        <f t="shared" si="193"/>
        <v>174.92999999999998</v>
      </c>
      <c r="Q400" s="339">
        <f t="shared" si="183"/>
        <v>2.3500000000000227</v>
      </c>
      <c r="R400" s="340">
        <f t="shared" si="194"/>
        <v>174.92999999999998</v>
      </c>
      <c r="S400" s="341">
        <f t="shared" si="195"/>
        <v>2067</v>
      </c>
      <c r="T400" s="341">
        <f t="shared" si="196"/>
        <v>721.86</v>
      </c>
      <c r="U400" s="342">
        <f t="shared" si="197"/>
        <v>2963.79</v>
      </c>
      <c r="V400" s="343">
        <f t="shared" si="198"/>
        <v>55692.95</v>
      </c>
      <c r="W400" s="343">
        <f t="shared" si="199"/>
        <v>105005.34000000001</v>
      </c>
      <c r="X400" s="343">
        <f t="shared" si="184"/>
        <v>100723.45</v>
      </c>
      <c r="Y400" s="343">
        <f t="shared" si="185"/>
        <v>59974.840000000004</v>
      </c>
    </row>
    <row r="401" spans="1:25" ht="15.75" hidden="1">
      <c r="A401" s="345" t="s">
        <v>21</v>
      </c>
      <c r="B401" s="346">
        <f>SUM(B382:B400)</f>
        <v>2059496.9100000001</v>
      </c>
      <c r="C401" s="331">
        <f t="shared" si="187"/>
        <v>1990706.58</v>
      </c>
      <c r="D401" s="331">
        <f t="shared" si="187"/>
        <v>2243693.57</v>
      </c>
      <c r="E401" s="330">
        <f t="shared" si="180"/>
        <v>1806509.9200000004</v>
      </c>
      <c r="F401" s="347">
        <f aca="true" t="shared" si="200" ref="F401:P401">SUM(F382:F400)</f>
        <v>13007.500000000004</v>
      </c>
      <c r="G401" s="333">
        <f>SUM(G382:G400)</f>
        <v>38125.74</v>
      </c>
      <c r="H401" s="333">
        <f>H147+H171+H196</f>
        <v>25417.160000000003</v>
      </c>
      <c r="I401" s="332">
        <f t="shared" si="181"/>
        <v>25716.08</v>
      </c>
      <c r="J401" s="346">
        <f t="shared" si="200"/>
        <v>124754.09000000003</v>
      </c>
      <c r="K401" s="346">
        <f t="shared" si="200"/>
        <v>55704.06</v>
      </c>
      <c r="L401" s="335">
        <f>L147+L171+L196</f>
        <v>73400.34999999999</v>
      </c>
      <c r="M401" s="346">
        <f t="shared" si="200"/>
        <v>107057.80000000002</v>
      </c>
      <c r="N401" s="346">
        <f t="shared" si="200"/>
        <v>773.6500000000008</v>
      </c>
      <c r="O401" s="338">
        <f t="shared" si="193"/>
        <v>10284.39</v>
      </c>
      <c r="P401" s="346">
        <f t="shared" si="200"/>
        <v>10443.340000000002</v>
      </c>
      <c r="Q401" s="339">
        <f t="shared" si="183"/>
        <v>614.6999999999989</v>
      </c>
      <c r="R401" s="348">
        <f t="shared" si="194"/>
        <v>10443.340000000002</v>
      </c>
      <c r="S401" s="346">
        <f aca="true" t="shared" si="201" ref="S401:Y401">SUM(S382:S400)</f>
        <v>73400.35</v>
      </c>
      <c r="T401" s="346">
        <f t="shared" si="201"/>
        <v>25417.160000000003</v>
      </c>
      <c r="U401" s="346">
        <f t="shared" si="201"/>
        <v>109260.84999999999</v>
      </c>
      <c r="V401" s="349">
        <f t="shared" si="201"/>
        <v>2076718.5000000002</v>
      </c>
      <c r="W401" s="349">
        <f t="shared" si="201"/>
        <v>2094820.77</v>
      </c>
      <c r="X401" s="349">
        <f t="shared" si="201"/>
        <v>2352954.4200000004</v>
      </c>
      <c r="Y401" s="349">
        <f t="shared" si="201"/>
        <v>1939898.4999999998</v>
      </c>
    </row>
    <row r="402" ht="15" hidden="1"/>
    <row r="403" spans="1:23" ht="15" hidden="1">
      <c r="A403" s="310"/>
      <c r="B403" s="310"/>
      <c r="C403" s="310"/>
      <c r="D403" s="310"/>
      <c r="E403" s="310"/>
      <c r="F403" s="310"/>
      <c r="G403" s="310"/>
      <c r="H403" s="310"/>
      <c r="I403" s="310"/>
      <c r="J403" s="310"/>
      <c r="K403" s="310"/>
      <c r="L403" s="310"/>
      <c r="M403" s="310"/>
      <c r="N403" s="310"/>
      <c r="O403" s="310"/>
      <c r="P403" s="310"/>
      <c r="Q403" s="310"/>
      <c r="R403" s="310"/>
      <c r="S403" s="310"/>
      <c r="T403" s="310"/>
      <c r="U403" s="310"/>
      <c r="V403" s="310"/>
      <c r="W403" s="310"/>
    </row>
    <row r="404" spans="1:23" ht="15" hidden="1">
      <c r="A404" s="310"/>
      <c r="B404" s="310"/>
      <c r="C404" s="310"/>
      <c r="D404" s="310"/>
      <c r="E404" s="310"/>
      <c r="F404" s="310"/>
      <c r="G404" s="310"/>
      <c r="H404" s="310"/>
      <c r="I404" s="310"/>
      <c r="J404" s="310"/>
      <c r="K404" s="310"/>
      <c r="L404" s="310"/>
      <c r="M404" s="310"/>
      <c r="N404" s="310"/>
      <c r="O404" s="310"/>
      <c r="P404" s="310"/>
      <c r="Q404" s="310"/>
      <c r="R404" s="310"/>
      <c r="S404" s="310"/>
      <c r="T404" s="310"/>
      <c r="U404" s="310"/>
      <c r="V404" s="310"/>
      <c r="W404" s="310"/>
    </row>
    <row r="405" spans="2:18" ht="15" hidden="1">
      <c r="B405" s="12" t="s">
        <v>293</v>
      </c>
      <c r="C405" s="12"/>
      <c r="D405" s="12"/>
      <c r="E405" s="13"/>
      <c r="F405" s="13"/>
      <c r="G405" s="12"/>
      <c r="H405" s="13"/>
      <c r="I405" s="13"/>
      <c r="J405" s="17"/>
      <c r="K405" s="13"/>
      <c r="N405" s="3"/>
      <c r="R405" s="247"/>
    </row>
    <row r="406" spans="1:25" ht="15" customHeight="1" hidden="1">
      <c r="A406" s="380" t="s">
        <v>1</v>
      </c>
      <c r="B406" s="380" t="s">
        <v>22</v>
      </c>
      <c r="C406" s="382" t="s">
        <v>2</v>
      </c>
      <c r="D406" s="383"/>
      <c r="E406" s="384"/>
      <c r="F406" s="307"/>
      <c r="G406" s="385" t="s">
        <v>3</v>
      </c>
      <c r="H406" s="386"/>
      <c r="I406" s="387"/>
      <c r="J406" s="109"/>
      <c r="K406" s="388" t="s">
        <v>4</v>
      </c>
      <c r="L406" s="388"/>
      <c r="M406" s="388"/>
      <c r="N406" s="19"/>
      <c r="O406" s="389" t="s">
        <v>23</v>
      </c>
      <c r="P406" s="389"/>
      <c r="Q406" s="389"/>
      <c r="R406" s="58" t="s">
        <v>44</v>
      </c>
      <c r="S406" s="58" t="s">
        <v>45</v>
      </c>
      <c r="T406" s="58" t="s">
        <v>178</v>
      </c>
      <c r="U406" s="58" t="s">
        <v>46</v>
      </c>
      <c r="V406" s="195" t="s">
        <v>33</v>
      </c>
      <c r="W406" s="390" t="s">
        <v>149</v>
      </c>
      <c r="X406" s="390"/>
      <c r="Y406" s="390"/>
    </row>
    <row r="407" spans="1:25" ht="38.25" hidden="1">
      <c r="A407" s="381"/>
      <c r="B407" s="381"/>
      <c r="C407" s="4" t="s">
        <v>5</v>
      </c>
      <c r="D407" s="4" t="s">
        <v>6</v>
      </c>
      <c r="E407" s="4" t="s">
        <v>7</v>
      </c>
      <c r="F407" s="173" t="s">
        <v>22</v>
      </c>
      <c r="G407" s="174" t="s">
        <v>5</v>
      </c>
      <c r="H407" s="174" t="s">
        <v>6</v>
      </c>
      <c r="I407" s="174" t="s">
        <v>7</v>
      </c>
      <c r="J407" s="110" t="s">
        <v>22</v>
      </c>
      <c r="K407" s="308" t="s">
        <v>5</v>
      </c>
      <c r="L407" s="308" t="s">
        <v>6</v>
      </c>
      <c r="M407" s="308" t="s">
        <v>7</v>
      </c>
      <c r="N407" s="18" t="s">
        <v>22</v>
      </c>
      <c r="O407" s="6" t="s">
        <v>5</v>
      </c>
      <c r="P407" s="6" t="s">
        <v>6</v>
      </c>
      <c r="Q407" s="6" t="s">
        <v>7</v>
      </c>
      <c r="R407" s="40" t="s">
        <v>193</v>
      </c>
      <c r="S407" s="84" t="s">
        <v>193</v>
      </c>
      <c r="T407" s="84" t="s">
        <v>193</v>
      </c>
      <c r="U407" s="85" t="s">
        <v>281</v>
      </c>
      <c r="V407" s="306" t="s">
        <v>148</v>
      </c>
      <c r="W407" s="306" t="s">
        <v>5</v>
      </c>
      <c r="X407" s="306" t="s">
        <v>6</v>
      </c>
      <c r="Y407" s="306" t="s">
        <v>26</v>
      </c>
    </row>
    <row r="408" spans="1:25" ht="15" hidden="1">
      <c r="A408" s="180" t="s">
        <v>98</v>
      </c>
      <c r="B408" s="8">
        <f>E382</f>
        <v>106392.26000000002</v>
      </c>
      <c r="C408" s="167">
        <f>C254+C279+C304</f>
        <v>38298.340000000004</v>
      </c>
      <c r="D408" s="167">
        <f>D254+D279+D304</f>
        <v>41170.1</v>
      </c>
      <c r="E408" s="8">
        <f aca="true" t="shared" si="202" ref="E408:E427">B408+C408-D408</f>
        <v>103520.50000000003</v>
      </c>
      <c r="F408" s="163">
        <f>I382</f>
        <v>4054.5</v>
      </c>
      <c r="G408" s="202">
        <f>G152</f>
        <v>2027.25</v>
      </c>
      <c r="H408" s="202">
        <f>H152</f>
        <v>2027.25</v>
      </c>
      <c r="I408" s="163">
        <f aca="true" t="shared" si="203" ref="I408:I427">F408+G408-H408</f>
        <v>4054.5</v>
      </c>
      <c r="J408" s="203">
        <f>M382</f>
        <v>4271.800000000003</v>
      </c>
      <c r="K408" s="164">
        <f>K152+K177+K202</f>
        <v>12815.400000000001</v>
      </c>
      <c r="L408" s="164">
        <f aca="true" t="shared" si="204" ref="L408:L426">L155+L179+L203</f>
        <v>4653.07</v>
      </c>
      <c r="M408" s="107">
        <f aca="true" t="shared" si="205" ref="M408:M425">J408+K408-L408</f>
        <v>12434.130000000005</v>
      </c>
      <c r="N408" s="159">
        <f>Q383</f>
        <v>-374.27</v>
      </c>
      <c r="O408" s="184">
        <f aca="true" t="shared" si="206" ref="O408:P426">O155+O179+O203</f>
        <v>2148.48</v>
      </c>
      <c r="P408" s="184">
        <f t="shared" si="206"/>
        <v>1713.6299999999999</v>
      </c>
      <c r="Q408" s="9">
        <f aca="true" t="shared" si="207" ref="Q408:Q425">N408+O408-P408</f>
        <v>60.580000000000155</v>
      </c>
      <c r="R408" s="21">
        <f>P408</f>
        <v>1713.6299999999999</v>
      </c>
      <c r="S408" s="193">
        <f>L408</f>
        <v>4653.07</v>
      </c>
      <c r="T408" s="193">
        <f>H408</f>
        <v>2027.25</v>
      </c>
      <c r="U408" s="194">
        <f>SUM(R408:T408)</f>
        <v>8393.95</v>
      </c>
      <c r="V408" s="197">
        <f>B408+F408+J408+N408</f>
        <v>114344.29000000002</v>
      </c>
      <c r="W408" s="197">
        <f>C408+G408+K408+O408</f>
        <v>55289.47000000001</v>
      </c>
      <c r="X408" s="197">
        <f aca="true" t="shared" si="208" ref="X408:X426">D408+H408+L408+P408</f>
        <v>49564.049999999996</v>
      </c>
      <c r="Y408" s="197">
        <f aca="true" t="shared" si="209" ref="Y408:Y426">E408+I408+M408+Q408</f>
        <v>120069.71000000004</v>
      </c>
    </row>
    <row r="409" spans="1:25" ht="15" hidden="1">
      <c r="A409" s="180" t="s">
        <v>104</v>
      </c>
      <c r="B409" s="8">
        <f aca="true" t="shared" si="210" ref="B409:B427">E383</f>
        <v>149603.75999999998</v>
      </c>
      <c r="C409" s="167">
        <f aca="true" t="shared" si="211" ref="C409:D427">C255+C280+C305</f>
        <v>89627.52</v>
      </c>
      <c r="D409" s="167">
        <f t="shared" si="211"/>
        <v>111120.4</v>
      </c>
      <c r="E409" s="8">
        <f t="shared" si="202"/>
        <v>128110.87999999998</v>
      </c>
      <c r="F409" s="163">
        <f aca="true" t="shared" si="212" ref="F409:F427">I383</f>
        <v>758.3599999999998</v>
      </c>
      <c r="G409" s="202">
        <f aca="true" t="shared" si="213" ref="G409:H427">G153</f>
        <v>379.18</v>
      </c>
      <c r="H409" s="202">
        <f t="shared" si="213"/>
        <v>379.18</v>
      </c>
      <c r="I409" s="163">
        <f t="shared" si="203"/>
        <v>758.3599999999997</v>
      </c>
      <c r="J409" s="203">
        <f aca="true" t="shared" si="214" ref="J409:J427">M383</f>
        <v>0</v>
      </c>
      <c r="K409" s="164">
        <f aca="true" t="shared" si="215" ref="K409:K426">K153+K178+K203</f>
        <v>0</v>
      </c>
      <c r="L409" s="164">
        <f t="shared" si="204"/>
        <v>16653.07</v>
      </c>
      <c r="M409" s="107">
        <f t="shared" si="205"/>
        <v>-16653.07</v>
      </c>
      <c r="N409" s="159">
        <f aca="true" t="shared" si="216" ref="N409:N426">Q384</f>
        <v>57.98000000000002</v>
      </c>
      <c r="O409" s="184">
        <f t="shared" si="206"/>
        <v>940.27</v>
      </c>
      <c r="P409" s="184">
        <f t="shared" si="206"/>
        <v>1090.99</v>
      </c>
      <c r="Q409" s="9">
        <f t="shared" si="207"/>
        <v>-92.74000000000001</v>
      </c>
      <c r="R409" s="21">
        <f aca="true" t="shared" si="217" ref="R409:R427">P409</f>
        <v>1090.99</v>
      </c>
      <c r="S409" s="193">
        <f aca="true" t="shared" si="218" ref="S409:S426">L409</f>
        <v>16653.07</v>
      </c>
      <c r="T409" s="193">
        <f aca="true" t="shared" si="219" ref="T409:T426">H409</f>
        <v>379.18</v>
      </c>
      <c r="U409" s="194">
        <f aca="true" t="shared" si="220" ref="U409:U426">SUM(R409:T409)</f>
        <v>18123.24</v>
      </c>
      <c r="V409" s="197">
        <f aca="true" t="shared" si="221" ref="V409:V426">B409+F409+J409+N409</f>
        <v>150420.09999999998</v>
      </c>
      <c r="W409" s="197">
        <f aca="true" t="shared" si="222" ref="W409:W426">C409+G409+K409+O409</f>
        <v>90946.97</v>
      </c>
      <c r="X409" s="197">
        <f t="shared" si="208"/>
        <v>129243.64</v>
      </c>
      <c r="Y409" s="197">
        <f t="shared" si="209"/>
        <v>112123.42999999998</v>
      </c>
    </row>
    <row r="410" spans="1:25" ht="15" hidden="1">
      <c r="A410" s="180" t="s">
        <v>8</v>
      </c>
      <c r="B410" s="8">
        <f t="shared" si="210"/>
        <v>70591.56000000001</v>
      </c>
      <c r="C410" s="167">
        <f t="shared" si="211"/>
        <v>89249.79000000001</v>
      </c>
      <c r="D410" s="167">
        <f t="shared" si="211"/>
        <v>90510.64</v>
      </c>
      <c r="E410" s="8">
        <f t="shared" si="202"/>
        <v>69330.71000000004</v>
      </c>
      <c r="F410" s="163">
        <f t="shared" si="212"/>
        <v>929.6400000000002</v>
      </c>
      <c r="G410" s="202">
        <f t="shared" si="213"/>
        <v>464.82</v>
      </c>
      <c r="H410" s="202">
        <f t="shared" si="213"/>
        <v>464.82</v>
      </c>
      <c r="I410" s="163">
        <f t="shared" si="203"/>
        <v>929.6400000000003</v>
      </c>
      <c r="J410" s="203">
        <f t="shared" si="214"/>
        <v>0</v>
      </c>
      <c r="K410" s="164">
        <f t="shared" si="215"/>
        <v>0</v>
      </c>
      <c r="L410" s="164">
        <f t="shared" si="204"/>
        <v>5653.07</v>
      </c>
      <c r="M410" s="107">
        <f t="shared" si="205"/>
        <v>-5653.07</v>
      </c>
      <c r="N410" s="159">
        <f t="shared" si="216"/>
        <v>491.40999999999985</v>
      </c>
      <c r="O410" s="184">
        <f t="shared" si="206"/>
        <v>874.96</v>
      </c>
      <c r="P410" s="184">
        <f t="shared" si="206"/>
        <v>949.75</v>
      </c>
      <c r="Q410" s="9">
        <f t="shared" si="207"/>
        <v>416.6199999999999</v>
      </c>
      <c r="R410" s="21">
        <f t="shared" si="217"/>
        <v>949.75</v>
      </c>
      <c r="S410" s="193">
        <f t="shared" si="218"/>
        <v>5653.07</v>
      </c>
      <c r="T410" s="193">
        <f t="shared" si="219"/>
        <v>464.82</v>
      </c>
      <c r="U410" s="194">
        <f t="shared" si="220"/>
        <v>7067.639999999999</v>
      </c>
      <c r="V410" s="197">
        <f t="shared" si="221"/>
        <v>72012.61000000002</v>
      </c>
      <c r="W410" s="197">
        <f t="shared" si="222"/>
        <v>90589.57000000002</v>
      </c>
      <c r="X410" s="197">
        <f t="shared" si="208"/>
        <v>97578.28</v>
      </c>
      <c r="Y410" s="197">
        <f t="shared" si="209"/>
        <v>65023.90000000004</v>
      </c>
    </row>
    <row r="411" spans="1:25" ht="15" hidden="1">
      <c r="A411" s="180" t="s">
        <v>99</v>
      </c>
      <c r="B411" s="8">
        <f t="shared" si="210"/>
        <v>371505.0899999999</v>
      </c>
      <c r="C411" s="167">
        <f t="shared" si="211"/>
        <v>214952.09999999998</v>
      </c>
      <c r="D411" s="167">
        <f t="shared" si="211"/>
        <v>261895.66999999998</v>
      </c>
      <c r="E411" s="8">
        <f t="shared" si="202"/>
        <v>324561.51999999996</v>
      </c>
      <c r="F411" s="163">
        <f t="shared" si="212"/>
        <v>4211.38</v>
      </c>
      <c r="G411" s="202">
        <f t="shared" si="213"/>
        <v>2105.69</v>
      </c>
      <c r="H411" s="202">
        <f t="shared" si="213"/>
        <v>2105.69</v>
      </c>
      <c r="I411" s="163">
        <f t="shared" si="203"/>
        <v>4211.379999999999</v>
      </c>
      <c r="J411" s="203">
        <f t="shared" si="214"/>
        <v>7532.389999999999</v>
      </c>
      <c r="K411" s="164">
        <f t="shared" si="215"/>
        <v>4959.21</v>
      </c>
      <c r="L411" s="164">
        <f t="shared" si="204"/>
        <v>0</v>
      </c>
      <c r="M411" s="107">
        <f t="shared" si="205"/>
        <v>12491.599999999999</v>
      </c>
      <c r="N411" s="159">
        <f t="shared" si="216"/>
        <v>108.76000000000016</v>
      </c>
      <c r="O411" s="184">
        <f t="shared" si="206"/>
        <v>223.39999999999998</v>
      </c>
      <c r="P411" s="184">
        <f t="shared" si="206"/>
        <v>252.34999999999997</v>
      </c>
      <c r="Q411" s="9">
        <f t="shared" si="207"/>
        <v>79.81000000000017</v>
      </c>
      <c r="R411" s="21">
        <f t="shared" si="217"/>
        <v>252.34999999999997</v>
      </c>
      <c r="S411" s="193">
        <f t="shared" si="218"/>
        <v>0</v>
      </c>
      <c r="T411" s="193">
        <f t="shared" si="219"/>
        <v>2105.69</v>
      </c>
      <c r="U411" s="194">
        <f t="shared" si="220"/>
        <v>2358.04</v>
      </c>
      <c r="V411" s="197">
        <f t="shared" si="221"/>
        <v>383357.61999999994</v>
      </c>
      <c r="W411" s="197">
        <f t="shared" si="222"/>
        <v>222240.39999999997</v>
      </c>
      <c r="X411" s="197">
        <f t="shared" si="208"/>
        <v>264253.70999999996</v>
      </c>
      <c r="Y411" s="197">
        <f t="shared" si="209"/>
        <v>341344.30999999994</v>
      </c>
    </row>
    <row r="412" spans="1:25" ht="15" hidden="1">
      <c r="A412" s="7" t="s">
        <v>9</v>
      </c>
      <c r="B412" s="8">
        <f t="shared" si="210"/>
        <v>56461.8</v>
      </c>
      <c r="C412" s="167">
        <f t="shared" si="211"/>
        <v>51390.39</v>
      </c>
      <c r="D412" s="167">
        <f t="shared" si="211"/>
        <v>57847.619999999995</v>
      </c>
      <c r="E412" s="8">
        <f t="shared" si="202"/>
        <v>50004.57000000001</v>
      </c>
      <c r="F412" s="163">
        <f t="shared" si="212"/>
        <v>5071.040000000002</v>
      </c>
      <c r="G412" s="202">
        <f t="shared" si="213"/>
        <v>2386.06</v>
      </c>
      <c r="H412" s="202">
        <f t="shared" si="213"/>
        <v>2386.06</v>
      </c>
      <c r="I412" s="163">
        <f t="shared" si="203"/>
        <v>5071.040000000003</v>
      </c>
      <c r="J412" s="203">
        <f t="shared" si="214"/>
        <v>0</v>
      </c>
      <c r="K412" s="164">
        <f t="shared" si="215"/>
        <v>0</v>
      </c>
      <c r="L412" s="164">
        <f t="shared" si="204"/>
        <v>3052.8</v>
      </c>
      <c r="M412" s="107">
        <f t="shared" si="205"/>
        <v>-3052.8</v>
      </c>
      <c r="N412" s="159">
        <f t="shared" si="216"/>
        <v>2.660000000000011</v>
      </c>
      <c r="O412" s="184">
        <f t="shared" si="206"/>
        <v>261.5</v>
      </c>
      <c r="P412" s="184">
        <f t="shared" si="206"/>
        <v>237.20999999999998</v>
      </c>
      <c r="Q412" s="9">
        <f t="shared" si="207"/>
        <v>26.950000000000045</v>
      </c>
      <c r="R412" s="21">
        <f t="shared" si="217"/>
        <v>237.20999999999998</v>
      </c>
      <c r="S412" s="193">
        <f t="shared" si="218"/>
        <v>3052.8</v>
      </c>
      <c r="T412" s="193">
        <f t="shared" si="219"/>
        <v>2386.06</v>
      </c>
      <c r="U412" s="194">
        <f t="shared" si="220"/>
        <v>5676.07</v>
      </c>
      <c r="V412" s="197">
        <f t="shared" si="221"/>
        <v>61535.50000000001</v>
      </c>
      <c r="W412" s="197">
        <f t="shared" si="222"/>
        <v>54037.95</v>
      </c>
      <c r="X412" s="197">
        <f t="shared" si="208"/>
        <v>63523.689999999995</v>
      </c>
      <c r="Y412" s="197">
        <f t="shared" si="209"/>
        <v>52049.76</v>
      </c>
    </row>
    <row r="413" spans="1:25" ht="15" hidden="1">
      <c r="A413" s="7" t="s">
        <v>10</v>
      </c>
      <c r="B413" s="8">
        <f t="shared" si="210"/>
        <v>15610.560000000005</v>
      </c>
      <c r="C413" s="167">
        <f t="shared" si="211"/>
        <v>23390.489999999998</v>
      </c>
      <c r="D413" s="167">
        <f t="shared" si="211"/>
        <v>25923.58</v>
      </c>
      <c r="E413" s="8">
        <f t="shared" si="202"/>
        <v>13077.470000000001</v>
      </c>
      <c r="F413" s="163">
        <f t="shared" si="212"/>
        <v>0</v>
      </c>
      <c r="G413" s="202">
        <f t="shared" si="213"/>
        <v>0</v>
      </c>
      <c r="H413" s="202">
        <f t="shared" si="213"/>
        <v>0</v>
      </c>
      <c r="I413" s="163">
        <f t="shared" si="203"/>
        <v>0</v>
      </c>
      <c r="J413" s="203">
        <f t="shared" si="214"/>
        <v>0</v>
      </c>
      <c r="K413" s="164">
        <f t="shared" si="215"/>
        <v>0</v>
      </c>
      <c r="L413" s="164">
        <f t="shared" si="204"/>
        <v>0</v>
      </c>
      <c r="M413" s="107">
        <f t="shared" si="205"/>
        <v>0</v>
      </c>
      <c r="N413" s="159">
        <f t="shared" si="216"/>
        <v>53.30000000000001</v>
      </c>
      <c r="O413" s="184">
        <f t="shared" si="206"/>
        <v>95.64</v>
      </c>
      <c r="P413" s="184">
        <f t="shared" si="206"/>
        <v>99.45</v>
      </c>
      <c r="Q413" s="9">
        <f t="shared" si="207"/>
        <v>49.489999999999995</v>
      </c>
      <c r="R413" s="21">
        <f t="shared" si="217"/>
        <v>99.45</v>
      </c>
      <c r="S413" s="193">
        <f t="shared" si="218"/>
        <v>0</v>
      </c>
      <c r="T413" s="193">
        <f t="shared" si="219"/>
        <v>0</v>
      </c>
      <c r="U413" s="194">
        <f t="shared" si="220"/>
        <v>99.45</v>
      </c>
      <c r="V413" s="197">
        <f t="shared" si="221"/>
        <v>15663.860000000004</v>
      </c>
      <c r="W413" s="197">
        <f t="shared" si="222"/>
        <v>23486.129999999997</v>
      </c>
      <c r="X413" s="197">
        <f t="shared" si="208"/>
        <v>26023.030000000002</v>
      </c>
      <c r="Y413" s="197">
        <f t="shared" si="209"/>
        <v>13126.960000000001</v>
      </c>
    </row>
    <row r="414" spans="1:25" ht="15" hidden="1">
      <c r="A414" s="180" t="s">
        <v>11</v>
      </c>
      <c r="B414" s="8">
        <f t="shared" si="210"/>
        <v>15455.569999999996</v>
      </c>
      <c r="C414" s="167">
        <f t="shared" si="211"/>
        <v>23304.63</v>
      </c>
      <c r="D414" s="167">
        <f t="shared" si="211"/>
        <v>27902.85</v>
      </c>
      <c r="E414" s="8">
        <f t="shared" si="202"/>
        <v>10857.349999999999</v>
      </c>
      <c r="F414" s="163">
        <f t="shared" si="212"/>
        <v>0</v>
      </c>
      <c r="G414" s="202">
        <f t="shared" si="213"/>
        <v>0</v>
      </c>
      <c r="H414" s="202">
        <f t="shared" si="213"/>
        <v>0</v>
      </c>
      <c r="I414" s="163">
        <f t="shared" si="203"/>
        <v>0</v>
      </c>
      <c r="J414" s="203">
        <f t="shared" si="214"/>
        <v>0</v>
      </c>
      <c r="K414" s="164">
        <f t="shared" si="215"/>
        <v>0</v>
      </c>
      <c r="L414" s="164">
        <f t="shared" si="204"/>
        <v>3519.73</v>
      </c>
      <c r="M414" s="107">
        <f t="shared" si="205"/>
        <v>-3519.73</v>
      </c>
      <c r="N414" s="159">
        <f t="shared" si="216"/>
        <v>96.12</v>
      </c>
      <c r="O414" s="184">
        <f t="shared" si="206"/>
        <v>565.1800000000001</v>
      </c>
      <c r="P414" s="184">
        <f t="shared" si="206"/>
        <v>210.62</v>
      </c>
      <c r="Q414" s="9">
        <f t="shared" si="207"/>
        <v>450.68000000000006</v>
      </c>
      <c r="R414" s="21">
        <f t="shared" si="217"/>
        <v>210.62</v>
      </c>
      <c r="S414" s="193">
        <f t="shared" si="218"/>
        <v>3519.73</v>
      </c>
      <c r="T414" s="193">
        <f t="shared" si="219"/>
        <v>0</v>
      </c>
      <c r="U414" s="194">
        <f t="shared" si="220"/>
        <v>3730.35</v>
      </c>
      <c r="V414" s="197">
        <f t="shared" si="221"/>
        <v>15551.689999999997</v>
      </c>
      <c r="W414" s="197">
        <f t="shared" si="222"/>
        <v>23869.81</v>
      </c>
      <c r="X414" s="197">
        <f t="shared" si="208"/>
        <v>31633.199999999997</v>
      </c>
      <c r="Y414" s="197">
        <f t="shared" si="209"/>
        <v>7788.299999999999</v>
      </c>
    </row>
    <row r="415" spans="1:25" ht="15" hidden="1">
      <c r="A415" s="7" t="s">
        <v>12</v>
      </c>
      <c r="B415" s="8">
        <f t="shared" si="210"/>
        <v>70784.05</v>
      </c>
      <c r="C415" s="167">
        <f t="shared" si="211"/>
        <v>133401.61000000002</v>
      </c>
      <c r="D415" s="167">
        <f t="shared" si="211"/>
        <v>145630.61</v>
      </c>
      <c r="E415" s="8">
        <f t="shared" si="202"/>
        <v>58555.05000000005</v>
      </c>
      <c r="F415" s="163">
        <f t="shared" si="212"/>
        <v>1034.56</v>
      </c>
      <c r="G415" s="202">
        <f t="shared" si="213"/>
        <v>517.28</v>
      </c>
      <c r="H415" s="202">
        <f t="shared" si="213"/>
        <v>517.28</v>
      </c>
      <c r="I415" s="163">
        <f t="shared" si="203"/>
        <v>1034.56</v>
      </c>
      <c r="J415" s="203">
        <f t="shared" si="214"/>
        <v>4579.200000000001</v>
      </c>
      <c r="K415" s="164">
        <f t="shared" si="215"/>
        <v>4579.200000000001</v>
      </c>
      <c r="L415" s="164">
        <f t="shared" si="204"/>
        <v>3506.4799999999996</v>
      </c>
      <c r="M415" s="107">
        <f t="shared" si="205"/>
        <v>5651.920000000002</v>
      </c>
      <c r="N415" s="159">
        <f t="shared" si="216"/>
        <v>325.2400000000002</v>
      </c>
      <c r="O415" s="184">
        <f t="shared" si="206"/>
        <v>216.28</v>
      </c>
      <c r="P415" s="184">
        <f t="shared" si="206"/>
        <v>556.76</v>
      </c>
      <c r="Q415" s="9">
        <f t="shared" si="207"/>
        <v>-15.239999999999782</v>
      </c>
      <c r="R415" s="21">
        <f t="shared" si="217"/>
        <v>556.76</v>
      </c>
      <c r="S415" s="193">
        <f t="shared" si="218"/>
        <v>3506.4799999999996</v>
      </c>
      <c r="T415" s="193">
        <f t="shared" si="219"/>
        <v>517.28</v>
      </c>
      <c r="U415" s="194">
        <f t="shared" si="220"/>
        <v>4580.5199999999995</v>
      </c>
      <c r="V415" s="197">
        <f t="shared" si="221"/>
        <v>76723.05</v>
      </c>
      <c r="W415" s="197">
        <f t="shared" si="222"/>
        <v>138714.37000000002</v>
      </c>
      <c r="X415" s="197">
        <f t="shared" si="208"/>
        <v>150211.13</v>
      </c>
      <c r="Y415" s="197">
        <f t="shared" si="209"/>
        <v>65226.290000000045</v>
      </c>
    </row>
    <row r="416" spans="1:25" ht="15" hidden="1">
      <c r="A416" s="7" t="s">
        <v>13</v>
      </c>
      <c r="B416" s="8">
        <f t="shared" si="210"/>
        <v>61820.369999999995</v>
      </c>
      <c r="C416" s="167">
        <f t="shared" si="211"/>
        <v>78789.27</v>
      </c>
      <c r="D416" s="167">
        <f t="shared" si="211"/>
        <v>85950.83</v>
      </c>
      <c r="E416" s="8">
        <f t="shared" si="202"/>
        <v>54658.81000000001</v>
      </c>
      <c r="F416" s="163">
        <f t="shared" si="212"/>
        <v>348.74</v>
      </c>
      <c r="G416" s="202">
        <f t="shared" si="213"/>
        <v>174.37</v>
      </c>
      <c r="H416" s="202">
        <f t="shared" si="213"/>
        <v>174.37</v>
      </c>
      <c r="I416" s="163">
        <f t="shared" si="203"/>
        <v>348.74</v>
      </c>
      <c r="J416" s="203">
        <f t="shared" si="214"/>
        <v>3225.05</v>
      </c>
      <c r="K416" s="164">
        <f t="shared" si="215"/>
        <v>1935.03</v>
      </c>
      <c r="L416" s="164">
        <f t="shared" si="204"/>
        <v>3153.5</v>
      </c>
      <c r="M416" s="107">
        <f t="shared" si="205"/>
        <v>2006.58</v>
      </c>
      <c r="N416" s="159">
        <f t="shared" si="216"/>
        <v>-411.70000000000005</v>
      </c>
      <c r="O416" s="184">
        <f t="shared" si="206"/>
        <v>237.66000000000003</v>
      </c>
      <c r="P416" s="184">
        <f t="shared" si="206"/>
        <v>234.99</v>
      </c>
      <c r="Q416" s="9">
        <f t="shared" si="207"/>
        <v>-409.03000000000003</v>
      </c>
      <c r="R416" s="21">
        <f t="shared" si="217"/>
        <v>234.99</v>
      </c>
      <c r="S416" s="193">
        <f t="shared" si="218"/>
        <v>3153.5</v>
      </c>
      <c r="T416" s="193">
        <f t="shared" si="219"/>
        <v>174.37</v>
      </c>
      <c r="U416" s="194">
        <f t="shared" si="220"/>
        <v>3562.8599999999997</v>
      </c>
      <c r="V416" s="197">
        <f t="shared" si="221"/>
        <v>64982.46</v>
      </c>
      <c r="W416" s="197">
        <f t="shared" si="222"/>
        <v>81136.33</v>
      </c>
      <c r="X416" s="197">
        <f t="shared" si="208"/>
        <v>89513.69</v>
      </c>
      <c r="Y416" s="197">
        <f t="shared" si="209"/>
        <v>56605.10000000001</v>
      </c>
    </row>
    <row r="417" spans="1:25" ht="15" hidden="1">
      <c r="A417" s="7" t="s">
        <v>14</v>
      </c>
      <c r="B417" s="8">
        <f t="shared" si="210"/>
        <v>45960.889999999985</v>
      </c>
      <c r="C417" s="167">
        <f t="shared" si="211"/>
        <v>96311.06999999999</v>
      </c>
      <c r="D417" s="167">
        <f t="shared" si="211"/>
        <v>98987.05</v>
      </c>
      <c r="E417" s="8">
        <f t="shared" si="202"/>
        <v>43284.90999999996</v>
      </c>
      <c r="F417" s="163">
        <f t="shared" si="212"/>
        <v>987.92</v>
      </c>
      <c r="G417" s="202">
        <f t="shared" si="213"/>
        <v>493.96</v>
      </c>
      <c r="H417" s="202">
        <f t="shared" si="213"/>
        <v>493.96</v>
      </c>
      <c r="I417" s="163">
        <f t="shared" si="203"/>
        <v>987.9199999999998</v>
      </c>
      <c r="J417" s="203">
        <f t="shared" si="214"/>
        <v>4156.790000000001</v>
      </c>
      <c r="K417" s="164">
        <f t="shared" si="215"/>
        <v>6164.43</v>
      </c>
      <c r="L417" s="164">
        <f t="shared" si="204"/>
        <v>354.57</v>
      </c>
      <c r="M417" s="107">
        <f t="shared" si="205"/>
        <v>9966.650000000001</v>
      </c>
      <c r="N417" s="159">
        <f t="shared" si="216"/>
        <v>-168.77000000000004</v>
      </c>
      <c r="O417" s="184">
        <f t="shared" si="206"/>
        <v>456.99</v>
      </c>
      <c r="P417" s="184">
        <f t="shared" si="206"/>
        <v>416.70000000000005</v>
      </c>
      <c r="Q417" s="9">
        <f t="shared" si="207"/>
        <v>-128.48000000000008</v>
      </c>
      <c r="R417" s="21">
        <f t="shared" si="217"/>
        <v>416.70000000000005</v>
      </c>
      <c r="S417" s="193">
        <f t="shared" si="218"/>
        <v>354.57</v>
      </c>
      <c r="T417" s="193">
        <f t="shared" si="219"/>
        <v>493.96</v>
      </c>
      <c r="U417" s="194">
        <f t="shared" si="220"/>
        <v>1265.23</v>
      </c>
      <c r="V417" s="197">
        <f t="shared" si="221"/>
        <v>50936.82999999999</v>
      </c>
      <c r="W417" s="197">
        <f t="shared" si="222"/>
        <v>103426.45</v>
      </c>
      <c r="X417" s="197">
        <f t="shared" si="208"/>
        <v>100252.28000000001</v>
      </c>
      <c r="Y417" s="197">
        <f t="shared" si="209"/>
        <v>54110.999999999956</v>
      </c>
    </row>
    <row r="418" spans="1:25" ht="15" hidden="1">
      <c r="A418" s="7" t="s">
        <v>144</v>
      </c>
      <c r="B418" s="8">
        <f t="shared" si="210"/>
        <v>71880.20999999998</v>
      </c>
      <c r="C418" s="167">
        <f t="shared" si="211"/>
        <v>44276.729999999996</v>
      </c>
      <c r="D418" s="167">
        <f t="shared" si="211"/>
        <v>74026.09</v>
      </c>
      <c r="E418" s="8">
        <f t="shared" si="202"/>
        <v>42130.84999999998</v>
      </c>
      <c r="F418" s="163">
        <f t="shared" si="212"/>
        <v>371</v>
      </c>
      <c r="G418" s="202">
        <f t="shared" si="213"/>
        <v>185.5</v>
      </c>
      <c r="H418" s="202">
        <f t="shared" si="213"/>
        <v>185.5</v>
      </c>
      <c r="I418" s="163">
        <f t="shared" si="203"/>
        <v>371</v>
      </c>
      <c r="J418" s="203">
        <f t="shared" si="214"/>
        <v>17285.02</v>
      </c>
      <c r="K418" s="164">
        <f t="shared" si="215"/>
        <v>1117.77</v>
      </c>
      <c r="L418" s="164">
        <f t="shared" si="204"/>
        <v>910.5400000000001</v>
      </c>
      <c r="M418" s="107">
        <f t="shared" si="205"/>
        <v>17492.25</v>
      </c>
      <c r="N418" s="159">
        <f t="shared" si="216"/>
        <v>504.0200000000001</v>
      </c>
      <c r="O418" s="184">
        <f t="shared" si="206"/>
        <v>220.69</v>
      </c>
      <c r="P418" s="184">
        <f t="shared" si="206"/>
        <v>218.69</v>
      </c>
      <c r="Q418" s="9">
        <f t="shared" si="207"/>
        <v>506.02000000000004</v>
      </c>
      <c r="R418" s="21">
        <f t="shared" si="217"/>
        <v>218.69</v>
      </c>
      <c r="S418" s="193">
        <f t="shared" si="218"/>
        <v>910.5400000000001</v>
      </c>
      <c r="T418" s="193">
        <f t="shared" si="219"/>
        <v>185.5</v>
      </c>
      <c r="U418" s="194">
        <f t="shared" si="220"/>
        <v>1314.73</v>
      </c>
      <c r="V418" s="197">
        <f t="shared" si="221"/>
        <v>90040.24999999999</v>
      </c>
      <c r="W418" s="197">
        <f t="shared" si="222"/>
        <v>45800.689999999995</v>
      </c>
      <c r="X418" s="197">
        <f t="shared" si="208"/>
        <v>75340.81999999999</v>
      </c>
      <c r="Y418" s="197">
        <f t="shared" si="209"/>
        <v>60500.11999999997</v>
      </c>
    </row>
    <row r="419" spans="1:25" ht="15" hidden="1">
      <c r="A419" s="7" t="s">
        <v>15</v>
      </c>
      <c r="B419" s="8">
        <f t="shared" si="210"/>
        <v>104497.23000000004</v>
      </c>
      <c r="C419" s="167">
        <f t="shared" si="211"/>
        <v>104100.48000000001</v>
      </c>
      <c r="D419" s="167">
        <f t="shared" si="211"/>
        <v>125122.03</v>
      </c>
      <c r="E419" s="8">
        <f t="shared" si="202"/>
        <v>83475.68000000005</v>
      </c>
      <c r="F419" s="163">
        <f t="shared" si="212"/>
        <v>0</v>
      </c>
      <c r="G419" s="202">
        <f t="shared" si="213"/>
        <v>0</v>
      </c>
      <c r="H419" s="202">
        <f t="shared" si="213"/>
        <v>0</v>
      </c>
      <c r="I419" s="163">
        <f t="shared" si="203"/>
        <v>0</v>
      </c>
      <c r="J419" s="203">
        <f t="shared" si="214"/>
        <v>36434.67</v>
      </c>
      <c r="K419" s="164">
        <f t="shared" si="215"/>
        <v>1063.71</v>
      </c>
      <c r="L419" s="164">
        <f t="shared" si="204"/>
        <v>2257.8</v>
      </c>
      <c r="M419" s="107">
        <f t="shared" si="205"/>
        <v>35240.579999999994</v>
      </c>
      <c r="N419" s="159">
        <f t="shared" si="216"/>
        <v>14.47999999999999</v>
      </c>
      <c r="O419" s="184">
        <f t="shared" si="206"/>
        <v>360.77</v>
      </c>
      <c r="P419" s="184">
        <f t="shared" si="206"/>
        <v>338.61</v>
      </c>
      <c r="Q419" s="9">
        <f t="shared" si="207"/>
        <v>36.639999999999986</v>
      </c>
      <c r="R419" s="21">
        <f t="shared" si="217"/>
        <v>338.61</v>
      </c>
      <c r="S419" s="193">
        <f t="shared" si="218"/>
        <v>2257.8</v>
      </c>
      <c r="T419" s="193">
        <f t="shared" si="219"/>
        <v>0</v>
      </c>
      <c r="U419" s="194">
        <f t="shared" si="220"/>
        <v>2596.4100000000003</v>
      </c>
      <c r="V419" s="197">
        <f t="shared" si="221"/>
        <v>140946.38000000003</v>
      </c>
      <c r="W419" s="197">
        <f t="shared" si="222"/>
        <v>105524.96000000002</v>
      </c>
      <c r="X419" s="197">
        <f t="shared" si="208"/>
        <v>127718.44</v>
      </c>
      <c r="Y419" s="197">
        <f t="shared" si="209"/>
        <v>118752.90000000004</v>
      </c>
    </row>
    <row r="420" spans="1:25" ht="15" hidden="1">
      <c r="A420" s="180" t="s">
        <v>16</v>
      </c>
      <c r="B420" s="8">
        <f t="shared" si="210"/>
        <v>43746.69999999997</v>
      </c>
      <c r="C420" s="167">
        <f t="shared" si="211"/>
        <v>84699.29999999999</v>
      </c>
      <c r="D420" s="167">
        <f t="shared" si="211"/>
        <v>91697.35</v>
      </c>
      <c r="E420" s="8">
        <f t="shared" si="202"/>
        <v>36748.64999999995</v>
      </c>
      <c r="F420" s="163">
        <f t="shared" si="212"/>
        <v>0</v>
      </c>
      <c r="G420" s="202">
        <f t="shared" si="213"/>
        <v>0</v>
      </c>
      <c r="H420" s="202">
        <f t="shared" si="213"/>
        <v>0</v>
      </c>
      <c r="I420" s="163">
        <f t="shared" si="203"/>
        <v>0</v>
      </c>
      <c r="J420" s="203">
        <f t="shared" si="214"/>
        <v>1454.8500000000004</v>
      </c>
      <c r="K420" s="164">
        <f t="shared" si="215"/>
        <v>872.9100000000001</v>
      </c>
      <c r="L420" s="164">
        <f t="shared" si="204"/>
        <v>2152.33</v>
      </c>
      <c r="M420" s="107">
        <f t="shared" si="205"/>
        <v>175.4300000000003</v>
      </c>
      <c r="N420" s="159">
        <f t="shared" si="216"/>
        <v>40.20999999999998</v>
      </c>
      <c r="O420" s="184">
        <f t="shared" si="206"/>
        <v>271.88</v>
      </c>
      <c r="P420" s="184">
        <f t="shared" si="206"/>
        <v>312.69</v>
      </c>
      <c r="Q420" s="9">
        <f t="shared" si="207"/>
        <v>-0.6000000000000227</v>
      </c>
      <c r="R420" s="21">
        <f t="shared" si="217"/>
        <v>312.69</v>
      </c>
      <c r="S420" s="193">
        <f t="shared" si="218"/>
        <v>2152.33</v>
      </c>
      <c r="T420" s="193">
        <f t="shared" si="219"/>
        <v>0</v>
      </c>
      <c r="U420" s="194">
        <f t="shared" si="220"/>
        <v>2465.02</v>
      </c>
      <c r="V420" s="197">
        <f t="shared" si="221"/>
        <v>45241.759999999966</v>
      </c>
      <c r="W420" s="197">
        <f t="shared" si="222"/>
        <v>85844.09</v>
      </c>
      <c r="X420" s="197">
        <f t="shared" si="208"/>
        <v>94162.37000000001</v>
      </c>
      <c r="Y420" s="197">
        <f t="shared" si="209"/>
        <v>36923.47999999995</v>
      </c>
    </row>
    <row r="421" spans="1:25" ht="15" hidden="1">
      <c r="A421" s="7" t="s">
        <v>17</v>
      </c>
      <c r="B421" s="8">
        <f t="shared" si="210"/>
        <v>37916.73999999999</v>
      </c>
      <c r="C421" s="167">
        <f t="shared" si="211"/>
        <v>110247.42</v>
      </c>
      <c r="D421" s="167">
        <f t="shared" si="211"/>
        <v>116359.26999999999</v>
      </c>
      <c r="E421" s="8">
        <f t="shared" si="202"/>
        <v>31804.889999999985</v>
      </c>
      <c r="F421" s="163">
        <f t="shared" si="212"/>
        <v>736.7000000000003</v>
      </c>
      <c r="G421" s="202">
        <f t="shared" si="213"/>
        <v>368.35</v>
      </c>
      <c r="H421" s="202">
        <f t="shared" si="213"/>
        <v>368.35</v>
      </c>
      <c r="I421" s="163">
        <f t="shared" si="203"/>
        <v>736.7000000000002</v>
      </c>
      <c r="J421" s="203">
        <f t="shared" si="214"/>
        <v>619.5700000000002</v>
      </c>
      <c r="K421" s="164">
        <f t="shared" si="215"/>
        <v>1858.71</v>
      </c>
      <c r="L421" s="164">
        <f t="shared" si="204"/>
        <v>4304.13</v>
      </c>
      <c r="M421" s="107">
        <f t="shared" si="205"/>
        <v>-1825.85</v>
      </c>
      <c r="N421" s="159">
        <f t="shared" si="216"/>
        <v>160.05</v>
      </c>
      <c r="O421" s="184">
        <f t="shared" si="206"/>
        <v>1390.76</v>
      </c>
      <c r="P421" s="184">
        <f t="shared" si="206"/>
        <v>1575.47</v>
      </c>
      <c r="Q421" s="9">
        <f t="shared" si="207"/>
        <v>-24.660000000000082</v>
      </c>
      <c r="R421" s="21">
        <f t="shared" si="217"/>
        <v>1575.47</v>
      </c>
      <c r="S421" s="193">
        <f t="shared" si="218"/>
        <v>4304.13</v>
      </c>
      <c r="T421" s="193">
        <f t="shared" si="219"/>
        <v>368.35</v>
      </c>
      <c r="U421" s="194">
        <f t="shared" si="220"/>
        <v>6247.950000000001</v>
      </c>
      <c r="V421" s="197">
        <f t="shared" si="221"/>
        <v>39433.05999999999</v>
      </c>
      <c r="W421" s="197">
        <f t="shared" si="222"/>
        <v>113865.24</v>
      </c>
      <c r="X421" s="197">
        <f t="shared" si="208"/>
        <v>122607.22</v>
      </c>
      <c r="Y421" s="197">
        <f t="shared" si="209"/>
        <v>30691.079999999987</v>
      </c>
    </row>
    <row r="422" spans="1:25" ht="15" hidden="1">
      <c r="A422" s="7" t="s">
        <v>18</v>
      </c>
      <c r="B422" s="8">
        <f t="shared" si="210"/>
        <v>144268</v>
      </c>
      <c r="C422" s="167">
        <f t="shared" si="211"/>
        <v>233018.53</v>
      </c>
      <c r="D422" s="167">
        <f t="shared" si="211"/>
        <v>258660.56</v>
      </c>
      <c r="E422" s="8">
        <f t="shared" si="202"/>
        <v>118625.97000000003</v>
      </c>
      <c r="F422" s="163">
        <f t="shared" si="212"/>
        <v>1737.3399999999995</v>
      </c>
      <c r="G422" s="202">
        <f t="shared" si="213"/>
        <v>868.67</v>
      </c>
      <c r="H422" s="202">
        <f t="shared" si="213"/>
        <v>868.67</v>
      </c>
      <c r="I422" s="163">
        <f t="shared" si="203"/>
        <v>1737.3399999999992</v>
      </c>
      <c r="J422" s="203">
        <f t="shared" si="214"/>
        <v>4453.06</v>
      </c>
      <c r="K422" s="164">
        <f t="shared" si="215"/>
        <v>7714.68</v>
      </c>
      <c r="L422" s="164">
        <f t="shared" si="204"/>
        <v>3121.17</v>
      </c>
      <c r="M422" s="107">
        <f t="shared" si="205"/>
        <v>9046.570000000002</v>
      </c>
      <c r="N422" s="159">
        <f t="shared" si="216"/>
        <v>-206.76999999999998</v>
      </c>
      <c r="O422" s="184">
        <f t="shared" si="206"/>
        <v>1218.8899999999999</v>
      </c>
      <c r="P422" s="184">
        <f t="shared" si="206"/>
        <v>1188.43</v>
      </c>
      <c r="Q422" s="9">
        <f t="shared" si="207"/>
        <v>-176.31000000000017</v>
      </c>
      <c r="R422" s="21">
        <f t="shared" si="217"/>
        <v>1188.43</v>
      </c>
      <c r="S422" s="193">
        <f t="shared" si="218"/>
        <v>3121.17</v>
      </c>
      <c r="T422" s="193">
        <f t="shared" si="219"/>
        <v>868.67</v>
      </c>
      <c r="U422" s="194">
        <f t="shared" si="220"/>
        <v>5178.27</v>
      </c>
      <c r="V422" s="197">
        <f t="shared" si="221"/>
        <v>150251.63</v>
      </c>
      <c r="W422" s="197">
        <f t="shared" si="222"/>
        <v>242820.77000000002</v>
      </c>
      <c r="X422" s="197">
        <f t="shared" si="208"/>
        <v>263838.83</v>
      </c>
      <c r="Y422" s="197">
        <f t="shared" si="209"/>
        <v>129233.57000000004</v>
      </c>
    </row>
    <row r="423" spans="1:25" ht="15" hidden="1">
      <c r="A423" s="180" t="s">
        <v>143</v>
      </c>
      <c r="B423" s="8">
        <f t="shared" si="210"/>
        <v>91351.95000000008</v>
      </c>
      <c r="C423" s="167">
        <f t="shared" si="211"/>
        <v>99748.65000000001</v>
      </c>
      <c r="D423" s="167">
        <f t="shared" si="211"/>
        <v>116015.59</v>
      </c>
      <c r="E423" s="8">
        <f t="shared" si="202"/>
        <v>75085.0100000001</v>
      </c>
      <c r="F423" s="163">
        <f t="shared" si="212"/>
        <v>1243.38</v>
      </c>
      <c r="G423" s="202">
        <f t="shared" si="213"/>
        <v>621.69</v>
      </c>
      <c r="H423" s="202">
        <f t="shared" si="213"/>
        <v>621.69</v>
      </c>
      <c r="I423" s="163">
        <f t="shared" si="203"/>
        <v>1243.38</v>
      </c>
      <c r="J423" s="203">
        <f t="shared" si="214"/>
        <v>0</v>
      </c>
      <c r="K423" s="164">
        <f t="shared" si="215"/>
        <v>0</v>
      </c>
      <c r="L423" s="164">
        <f t="shared" si="204"/>
        <v>19388.37</v>
      </c>
      <c r="M423" s="107">
        <f t="shared" si="205"/>
        <v>-19388.37</v>
      </c>
      <c r="N423" s="159">
        <f t="shared" si="216"/>
        <v>-28.73999999999978</v>
      </c>
      <c r="O423" s="184">
        <f t="shared" si="206"/>
        <v>509.95000000000005</v>
      </c>
      <c r="P423" s="184">
        <f t="shared" si="206"/>
        <v>631.69</v>
      </c>
      <c r="Q423" s="9">
        <f t="shared" si="207"/>
        <v>-150.4799999999998</v>
      </c>
      <c r="R423" s="21">
        <f t="shared" si="217"/>
        <v>631.69</v>
      </c>
      <c r="S423" s="193">
        <f t="shared" si="218"/>
        <v>19388.37</v>
      </c>
      <c r="T423" s="193">
        <f t="shared" si="219"/>
        <v>621.69</v>
      </c>
      <c r="U423" s="194">
        <f t="shared" si="220"/>
        <v>20641.749999999996</v>
      </c>
      <c r="V423" s="197">
        <f t="shared" si="221"/>
        <v>92566.59000000008</v>
      </c>
      <c r="W423" s="197">
        <f t="shared" si="222"/>
        <v>100880.29000000001</v>
      </c>
      <c r="X423" s="197">
        <f t="shared" si="208"/>
        <v>136657.34</v>
      </c>
      <c r="Y423" s="197">
        <f t="shared" si="209"/>
        <v>56789.5400000001</v>
      </c>
    </row>
    <row r="424" spans="1:25" ht="15" hidden="1">
      <c r="A424" s="180" t="s">
        <v>100</v>
      </c>
      <c r="B424" s="8">
        <f t="shared" si="210"/>
        <v>209849.22000000003</v>
      </c>
      <c r="C424" s="167">
        <f t="shared" si="211"/>
        <v>214495.80000000002</v>
      </c>
      <c r="D424" s="167">
        <f t="shared" si="211"/>
        <v>229278.19</v>
      </c>
      <c r="E424" s="8">
        <f t="shared" si="202"/>
        <v>195066.83000000002</v>
      </c>
      <c r="F424" s="163">
        <f t="shared" si="212"/>
        <v>1991.740000000001</v>
      </c>
      <c r="G424" s="202">
        <f t="shared" si="213"/>
        <v>995.87</v>
      </c>
      <c r="H424" s="202">
        <f t="shared" si="213"/>
        <v>995.87</v>
      </c>
      <c r="I424" s="163">
        <f t="shared" si="203"/>
        <v>1991.7400000000011</v>
      </c>
      <c r="J424" s="203">
        <f t="shared" si="214"/>
        <v>21377.490000000013</v>
      </c>
      <c r="K424" s="164">
        <f t="shared" si="215"/>
        <v>9594.06</v>
      </c>
      <c r="L424" s="164">
        <f t="shared" si="204"/>
        <v>22973.049999999996</v>
      </c>
      <c r="M424" s="107">
        <f t="shared" si="205"/>
        <v>7998.500000000015</v>
      </c>
      <c r="N424" s="159">
        <f t="shared" si="216"/>
        <v>79.60999999999996</v>
      </c>
      <c r="O424" s="184">
        <f t="shared" si="206"/>
        <v>3929.96</v>
      </c>
      <c r="P424" s="184">
        <f t="shared" si="206"/>
        <v>4079.57</v>
      </c>
      <c r="Q424" s="9">
        <f t="shared" si="207"/>
        <v>-70</v>
      </c>
      <c r="R424" s="21">
        <f t="shared" si="217"/>
        <v>4079.57</v>
      </c>
      <c r="S424" s="193">
        <f t="shared" si="218"/>
        <v>22973.049999999996</v>
      </c>
      <c r="T424" s="193">
        <f t="shared" si="219"/>
        <v>995.87</v>
      </c>
      <c r="U424" s="194">
        <f t="shared" si="220"/>
        <v>28048.489999999994</v>
      </c>
      <c r="V424" s="197">
        <f t="shared" si="221"/>
        <v>233298.06000000003</v>
      </c>
      <c r="W424" s="197">
        <f t="shared" si="222"/>
        <v>229015.69</v>
      </c>
      <c r="X424" s="197">
        <f t="shared" si="208"/>
        <v>257326.68</v>
      </c>
      <c r="Y424" s="197">
        <f t="shared" si="209"/>
        <v>204987.07</v>
      </c>
    </row>
    <row r="425" spans="1:25" ht="15" hidden="1">
      <c r="A425" s="7" t="s">
        <v>19</v>
      </c>
      <c r="B425" s="8">
        <f t="shared" si="210"/>
        <v>80252.32999999996</v>
      </c>
      <c r="C425" s="167">
        <f t="shared" si="211"/>
        <v>158127.09</v>
      </c>
      <c r="D425" s="167">
        <f t="shared" si="211"/>
        <v>166838.21999999997</v>
      </c>
      <c r="E425" s="8">
        <f t="shared" si="202"/>
        <v>71541.19999999998</v>
      </c>
      <c r="F425" s="163">
        <f t="shared" si="212"/>
        <v>1517.92</v>
      </c>
      <c r="G425" s="202">
        <f t="shared" si="213"/>
        <v>758.96</v>
      </c>
      <c r="H425" s="202">
        <f t="shared" si="213"/>
        <v>758.96</v>
      </c>
      <c r="I425" s="163">
        <f t="shared" si="203"/>
        <v>1517.92</v>
      </c>
      <c r="J425" s="203">
        <f t="shared" si="214"/>
        <v>978.9100000000008</v>
      </c>
      <c r="K425" s="164">
        <f t="shared" si="215"/>
        <v>2027.25</v>
      </c>
      <c r="L425" s="164">
        <f t="shared" si="204"/>
        <v>30861.84</v>
      </c>
      <c r="M425" s="107">
        <f t="shared" si="205"/>
        <v>-27855.68</v>
      </c>
      <c r="N425" s="159">
        <f t="shared" si="216"/>
        <v>2.3500000000000227</v>
      </c>
      <c r="O425" s="184">
        <f t="shared" si="206"/>
        <v>3879.7999999999997</v>
      </c>
      <c r="P425" s="184">
        <f t="shared" si="206"/>
        <v>3743.95</v>
      </c>
      <c r="Q425" s="9">
        <f t="shared" si="207"/>
        <v>138.19999999999982</v>
      </c>
      <c r="R425" s="21">
        <f t="shared" si="217"/>
        <v>3743.95</v>
      </c>
      <c r="S425" s="193">
        <f t="shared" si="218"/>
        <v>30861.84</v>
      </c>
      <c r="T425" s="193">
        <f t="shared" si="219"/>
        <v>758.96</v>
      </c>
      <c r="U425" s="194">
        <f t="shared" si="220"/>
        <v>35364.75</v>
      </c>
      <c r="V425" s="197">
        <f t="shared" si="221"/>
        <v>82751.50999999997</v>
      </c>
      <c r="W425" s="197">
        <f t="shared" si="222"/>
        <v>164793.09999999998</v>
      </c>
      <c r="X425" s="197">
        <f t="shared" si="208"/>
        <v>202202.96999999997</v>
      </c>
      <c r="Y425" s="197">
        <f t="shared" si="209"/>
        <v>45341.63999999998</v>
      </c>
    </row>
    <row r="426" spans="1:25" ht="15" hidden="1">
      <c r="A426" s="7" t="s">
        <v>20</v>
      </c>
      <c r="B426" s="8">
        <f t="shared" si="210"/>
        <v>58561.630000000005</v>
      </c>
      <c r="C426" s="167">
        <f t="shared" si="211"/>
        <v>101738.62000000001</v>
      </c>
      <c r="D426" s="167">
        <f t="shared" si="211"/>
        <v>116390.01999999999</v>
      </c>
      <c r="E426" s="8">
        <f t="shared" si="202"/>
        <v>43910.23000000001</v>
      </c>
      <c r="F426" s="163">
        <f t="shared" si="212"/>
        <v>721.86</v>
      </c>
      <c r="G426" s="202">
        <f t="shared" si="213"/>
        <v>360.93</v>
      </c>
      <c r="H426" s="202">
        <f t="shared" si="213"/>
        <v>360.93</v>
      </c>
      <c r="I426" s="163">
        <f t="shared" si="203"/>
        <v>721.8599999999999</v>
      </c>
      <c r="J426" s="203">
        <f t="shared" si="214"/>
        <v>689</v>
      </c>
      <c r="K426" s="164">
        <f t="shared" si="215"/>
        <v>2067</v>
      </c>
      <c r="L426" s="164">
        <f t="shared" si="204"/>
        <v>33784.31999999999</v>
      </c>
      <c r="M426" s="107">
        <f>J426+K426-L426</f>
        <v>-31028.319999999992</v>
      </c>
      <c r="N426" s="159">
        <f t="shared" si="216"/>
        <v>614.6999999999989</v>
      </c>
      <c r="O426" s="184">
        <f t="shared" si="206"/>
        <v>3568.35</v>
      </c>
      <c r="P426" s="184">
        <f t="shared" si="206"/>
        <v>3596.0900000000006</v>
      </c>
      <c r="Q426" s="9">
        <f>N426+O426-P426</f>
        <v>586.9599999999987</v>
      </c>
      <c r="R426" s="21">
        <f t="shared" si="217"/>
        <v>3596.0900000000006</v>
      </c>
      <c r="S426" s="193">
        <f t="shared" si="218"/>
        <v>33784.31999999999</v>
      </c>
      <c r="T426" s="193">
        <f t="shared" si="219"/>
        <v>360.93</v>
      </c>
      <c r="U426" s="194">
        <f t="shared" si="220"/>
        <v>37741.34</v>
      </c>
      <c r="V426" s="197">
        <f t="shared" si="221"/>
        <v>60587.19</v>
      </c>
      <c r="W426" s="197">
        <f t="shared" si="222"/>
        <v>107734.90000000001</v>
      </c>
      <c r="X426" s="197">
        <f t="shared" si="208"/>
        <v>154131.35999999996</v>
      </c>
      <c r="Y426" s="197">
        <f t="shared" si="209"/>
        <v>14190.730000000018</v>
      </c>
    </row>
    <row r="427" spans="1:25" ht="15" hidden="1">
      <c r="A427" s="10" t="s">
        <v>21</v>
      </c>
      <c r="B427" s="354">
        <f t="shared" si="210"/>
        <v>1806509.9200000004</v>
      </c>
      <c r="C427" s="355">
        <f t="shared" si="211"/>
        <v>1989167.8299999998</v>
      </c>
      <c r="D427" s="355">
        <f t="shared" si="211"/>
        <v>2241326.67</v>
      </c>
      <c r="E427" s="354">
        <f t="shared" si="202"/>
        <v>1554351.08</v>
      </c>
      <c r="F427" s="163">
        <f t="shared" si="212"/>
        <v>25716.08</v>
      </c>
      <c r="G427" s="202">
        <f t="shared" si="213"/>
        <v>12708.580000000002</v>
      </c>
      <c r="H427" s="202">
        <f t="shared" si="213"/>
        <v>12708.580000000002</v>
      </c>
      <c r="I427" s="163">
        <f t="shared" si="203"/>
        <v>25716.08</v>
      </c>
      <c r="J427" s="353">
        <f t="shared" si="214"/>
        <v>107057.80000000002</v>
      </c>
      <c r="K427" s="11">
        <f aca="true" t="shared" si="223" ref="K427:Q427">SUM(K408:K426)</f>
        <v>56769.36</v>
      </c>
      <c r="L427" s="11">
        <f t="shared" si="223"/>
        <v>160299.83999999997</v>
      </c>
      <c r="M427" s="11">
        <f t="shared" si="223"/>
        <v>3527.320000000029</v>
      </c>
      <c r="N427" s="11">
        <f t="shared" si="223"/>
        <v>1360.6399999999994</v>
      </c>
      <c r="O427" s="11">
        <f t="shared" si="223"/>
        <v>21371.409999999996</v>
      </c>
      <c r="P427" s="11">
        <f t="shared" si="223"/>
        <v>21447.64</v>
      </c>
      <c r="Q427" s="11">
        <f t="shared" si="223"/>
        <v>1284.409999999999</v>
      </c>
      <c r="R427" s="309">
        <f t="shared" si="217"/>
        <v>21447.64</v>
      </c>
      <c r="S427" s="11">
        <f aca="true" t="shared" si="224" ref="S427:Y427">SUM(S408:S426)</f>
        <v>160299.83999999997</v>
      </c>
      <c r="T427" s="11">
        <f t="shared" si="224"/>
        <v>12708.580000000002</v>
      </c>
      <c r="U427" s="11">
        <f t="shared" si="224"/>
        <v>194456.06</v>
      </c>
      <c r="V427" s="199">
        <f t="shared" si="224"/>
        <v>1940644.44</v>
      </c>
      <c r="W427" s="199">
        <f t="shared" si="224"/>
        <v>2080017.1799999997</v>
      </c>
      <c r="X427" s="199">
        <f t="shared" si="224"/>
        <v>2435782.73</v>
      </c>
      <c r="Y427" s="199">
        <f t="shared" si="224"/>
        <v>1584878.8900000001</v>
      </c>
    </row>
    <row r="428" ht="15" hidden="1">
      <c r="C428" s="248"/>
    </row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</sheetData>
  <sheetProtection/>
  <mergeCells count="107">
    <mergeCell ref="G252:I252"/>
    <mergeCell ref="K277:M277"/>
    <mergeCell ref="O277:Q277"/>
    <mergeCell ref="K252:M252"/>
    <mergeCell ref="O252:Q252"/>
    <mergeCell ref="F277:I277"/>
    <mergeCell ref="A150:A151"/>
    <mergeCell ref="B150:B151"/>
    <mergeCell ref="B175:B176"/>
    <mergeCell ref="A200:A201"/>
    <mergeCell ref="B200:B201"/>
    <mergeCell ref="A175:A176"/>
    <mergeCell ref="O150:Q150"/>
    <mergeCell ref="G126:I126"/>
    <mergeCell ref="K126:M126"/>
    <mergeCell ref="O126:Q126"/>
    <mergeCell ref="G150:I150"/>
    <mergeCell ref="K150:M150"/>
    <mergeCell ref="S4:U4"/>
    <mergeCell ref="K4:M4"/>
    <mergeCell ref="O4:Q4"/>
    <mergeCell ref="K102:M102"/>
    <mergeCell ref="O102:Q102"/>
    <mergeCell ref="K54:M54"/>
    <mergeCell ref="O54:Q54"/>
    <mergeCell ref="O30:Q30"/>
    <mergeCell ref="O78:Q78"/>
    <mergeCell ref="K30:M30"/>
    <mergeCell ref="A126:A127"/>
    <mergeCell ref="B126:B127"/>
    <mergeCell ref="C126:E126"/>
    <mergeCell ref="A102:A103"/>
    <mergeCell ref="B102:B103"/>
    <mergeCell ref="G102:I102"/>
    <mergeCell ref="C150:E150"/>
    <mergeCell ref="A54:A55"/>
    <mergeCell ref="B54:B55"/>
    <mergeCell ref="C54:E54"/>
    <mergeCell ref="G54:I54"/>
    <mergeCell ref="A78:A79"/>
    <mergeCell ref="B78:B79"/>
    <mergeCell ref="C78:E78"/>
    <mergeCell ref="C102:E102"/>
    <mergeCell ref="G78:I78"/>
    <mergeCell ref="K78:M78"/>
    <mergeCell ref="A4:A5"/>
    <mergeCell ref="B4:B5"/>
    <mergeCell ref="C4:E4"/>
    <mergeCell ref="G4:I4"/>
    <mergeCell ref="A30:A31"/>
    <mergeCell ref="B30:B31"/>
    <mergeCell ref="C30:E30"/>
    <mergeCell ref="G30:I30"/>
    <mergeCell ref="A277:A278"/>
    <mergeCell ref="B277:B278"/>
    <mergeCell ref="A302:A303"/>
    <mergeCell ref="B302:B303"/>
    <mergeCell ref="A225:A226"/>
    <mergeCell ref="B225:B226"/>
    <mergeCell ref="A252:A253"/>
    <mergeCell ref="B252:B253"/>
    <mergeCell ref="O175:Q175"/>
    <mergeCell ref="K200:M200"/>
    <mergeCell ref="O200:Q200"/>
    <mergeCell ref="C200:E200"/>
    <mergeCell ref="G200:I200"/>
    <mergeCell ref="C175:E175"/>
    <mergeCell ref="G175:I175"/>
    <mergeCell ref="K175:M175"/>
    <mergeCell ref="G302:I302"/>
    <mergeCell ref="C225:E225"/>
    <mergeCell ref="K302:M302"/>
    <mergeCell ref="O302:Q302"/>
    <mergeCell ref="K225:M225"/>
    <mergeCell ref="O225:Q225"/>
    <mergeCell ref="C302:E302"/>
    <mergeCell ref="C252:E252"/>
    <mergeCell ref="C277:E277"/>
    <mergeCell ref="G225:I225"/>
    <mergeCell ref="O355:Q355"/>
    <mergeCell ref="W355:Y355"/>
    <mergeCell ref="A330:A331"/>
    <mergeCell ref="B330:B331"/>
    <mergeCell ref="C330:E330"/>
    <mergeCell ref="G330:I330"/>
    <mergeCell ref="K330:M330"/>
    <mergeCell ref="O330:Q330"/>
    <mergeCell ref="C380:E380"/>
    <mergeCell ref="G380:I380"/>
    <mergeCell ref="K380:M380"/>
    <mergeCell ref="O380:Q380"/>
    <mergeCell ref="W330:Y330"/>
    <mergeCell ref="A355:A356"/>
    <mergeCell ref="B355:B356"/>
    <mergeCell ref="C355:E355"/>
    <mergeCell ref="G355:I355"/>
    <mergeCell ref="K355:M355"/>
    <mergeCell ref="W380:Y380"/>
    <mergeCell ref="A406:A407"/>
    <mergeCell ref="B406:B407"/>
    <mergeCell ref="C406:E406"/>
    <mergeCell ref="G406:I406"/>
    <mergeCell ref="K406:M406"/>
    <mergeCell ref="O406:Q406"/>
    <mergeCell ref="W406:Y406"/>
    <mergeCell ref="A380:A381"/>
    <mergeCell ref="B380:B381"/>
  </mergeCells>
  <printOptions/>
  <pageMargins left="0.11811023622047245" right="0.11811023622047245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"/>
  <sheetViews>
    <sheetView zoomScalePageLayoutView="0" workbookViewId="0" topLeftCell="B39">
      <selection activeCell="B1" sqref="A1:IV38"/>
    </sheetView>
  </sheetViews>
  <sheetFormatPr defaultColWidth="9.140625" defaultRowHeight="15"/>
  <cols>
    <col min="1" max="1" width="3.00390625" style="0" bestFit="1" customWidth="1"/>
    <col min="2" max="2" width="15.8515625" style="0" customWidth="1"/>
    <col min="3" max="4" width="8.28125" style="0" customWidth="1"/>
    <col min="5" max="5" width="8.421875" style="0" customWidth="1"/>
    <col min="8" max="8" width="9.57421875" style="0" bestFit="1" customWidth="1"/>
    <col min="9" max="9" width="10.57421875" style="0" customWidth="1"/>
    <col min="11" max="11" width="10.7109375" style="0" customWidth="1"/>
    <col min="18" max="18" width="11.140625" style="0" customWidth="1"/>
    <col min="19" max="19" width="12.140625" style="0" customWidth="1"/>
  </cols>
  <sheetData>
    <row r="1" spans="8:11" ht="18.75" hidden="1">
      <c r="H1" s="293"/>
      <c r="I1" s="293" t="s">
        <v>285</v>
      </c>
      <c r="J1" s="293"/>
      <c r="K1" s="293"/>
    </row>
    <row r="2" ht="15" hidden="1"/>
    <row r="3" spans="2:18" ht="15" hidden="1">
      <c r="B3" s="408" t="s">
        <v>1</v>
      </c>
      <c r="C3" s="130"/>
      <c r="D3" s="410" t="s">
        <v>131</v>
      </c>
      <c r="E3" s="408" t="s">
        <v>42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3"/>
      <c r="Q3" s="101"/>
      <c r="R3" s="102"/>
    </row>
    <row r="4" spans="2:18" ht="15" hidden="1">
      <c r="B4" s="409"/>
      <c r="C4" s="131" t="s">
        <v>122</v>
      </c>
      <c r="D4" s="411"/>
      <c r="E4" s="409"/>
      <c r="F4" s="102" t="s">
        <v>85</v>
      </c>
      <c r="G4" s="102" t="s">
        <v>86</v>
      </c>
      <c r="H4" s="102" t="s">
        <v>36</v>
      </c>
      <c r="I4" s="102" t="s">
        <v>87</v>
      </c>
      <c r="J4" s="102" t="s">
        <v>38</v>
      </c>
      <c r="K4" s="102" t="s">
        <v>48</v>
      </c>
      <c r="L4" s="102" t="s">
        <v>51</v>
      </c>
      <c r="M4" s="102" t="s">
        <v>88</v>
      </c>
      <c r="N4" s="102" t="s">
        <v>89</v>
      </c>
      <c r="O4" s="102" t="s">
        <v>90</v>
      </c>
      <c r="P4" s="51" t="s">
        <v>91</v>
      </c>
      <c r="Q4" s="102" t="s">
        <v>92</v>
      </c>
      <c r="R4" s="102"/>
    </row>
    <row r="5" spans="1:18" ht="15" hidden="1">
      <c r="A5">
        <v>1</v>
      </c>
      <c r="B5" s="147" t="s">
        <v>136</v>
      </c>
      <c r="C5" s="147" t="s">
        <v>137</v>
      </c>
      <c r="D5" s="147">
        <v>806</v>
      </c>
      <c r="E5" s="147">
        <v>4271.8</v>
      </c>
      <c r="F5" s="148"/>
      <c r="G5" s="148">
        <v>4271.8</v>
      </c>
      <c r="H5" s="148">
        <v>4271.8</v>
      </c>
      <c r="I5" s="148">
        <v>4271.8</v>
      </c>
      <c r="J5" s="148">
        <v>4271.8</v>
      </c>
      <c r="K5" s="148">
        <v>4271.8</v>
      </c>
      <c r="L5" s="148">
        <v>4271.8</v>
      </c>
      <c r="M5" s="148">
        <v>4271.8</v>
      </c>
      <c r="N5" s="148">
        <v>4271.8</v>
      </c>
      <c r="O5" s="148">
        <v>4271.8</v>
      </c>
      <c r="P5" s="290">
        <v>4271.8</v>
      </c>
      <c r="Q5" s="148">
        <v>8543.6</v>
      </c>
      <c r="R5" s="102">
        <f>F5+G5+H5+I5+J5+K5+L5+M5+N5+O5+P5+Q5</f>
        <v>51261.600000000006</v>
      </c>
    </row>
    <row r="6" spans="1:18" ht="15" hidden="1">
      <c r="A6">
        <v>2</v>
      </c>
      <c r="B6" s="150" t="s">
        <v>132</v>
      </c>
      <c r="C6" s="151" t="s">
        <v>133</v>
      </c>
      <c r="D6" s="150">
        <v>105.6</v>
      </c>
      <c r="E6" s="150">
        <v>559.68</v>
      </c>
      <c r="F6" s="114"/>
      <c r="G6" s="114"/>
      <c r="H6" s="114"/>
      <c r="I6" s="114">
        <v>1679.04</v>
      </c>
      <c r="J6" s="114">
        <v>559.68</v>
      </c>
      <c r="K6" s="114">
        <v>559.68</v>
      </c>
      <c r="L6" s="114">
        <v>559.68</v>
      </c>
      <c r="M6" s="114">
        <v>559.68</v>
      </c>
      <c r="N6" s="114">
        <v>559.68</v>
      </c>
      <c r="O6" s="114">
        <v>559.68</v>
      </c>
      <c r="P6" s="290">
        <v>559.68</v>
      </c>
      <c r="Q6" s="114">
        <v>1119.36</v>
      </c>
      <c r="R6" s="102">
        <f aca="true" t="shared" si="0" ref="R6:R34">F6+G6+H6+I6+J6+K6+L6+M6+N6+O6+P6+Q6</f>
        <v>6716.16</v>
      </c>
    </row>
    <row r="7" spans="1:18" ht="15" hidden="1">
      <c r="A7">
        <v>3</v>
      </c>
      <c r="B7" s="150" t="s">
        <v>134</v>
      </c>
      <c r="C7" s="151" t="s">
        <v>133</v>
      </c>
      <c r="D7" s="150">
        <v>206.3</v>
      </c>
      <c r="E7" s="150">
        <v>1093.39</v>
      </c>
      <c r="F7" s="114"/>
      <c r="G7" s="114"/>
      <c r="H7" s="114"/>
      <c r="I7" s="114">
        <v>13280.17</v>
      </c>
      <c r="J7" s="114">
        <v>6093.39</v>
      </c>
      <c r="K7" s="114">
        <v>4093.39</v>
      </c>
      <c r="L7" s="114">
        <v>16093.39</v>
      </c>
      <c r="M7" s="114">
        <v>5093.39</v>
      </c>
      <c r="N7" s="114"/>
      <c r="O7" s="114">
        <v>3280.17</v>
      </c>
      <c r="P7" s="290">
        <v>1093.39</v>
      </c>
      <c r="Q7" s="114">
        <v>1093.39</v>
      </c>
      <c r="R7" s="102">
        <f t="shared" si="0"/>
        <v>50120.67999999999</v>
      </c>
    </row>
    <row r="8" spans="1:70" s="123" customFormat="1" ht="15" hidden="1">
      <c r="A8">
        <v>4</v>
      </c>
      <c r="B8" s="146" t="s">
        <v>130</v>
      </c>
      <c r="C8" s="137" t="s">
        <v>107</v>
      </c>
      <c r="D8" s="140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290"/>
      <c r="Q8" s="122"/>
      <c r="R8" s="102" t="s">
        <v>286</v>
      </c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</row>
    <row r="9" spans="1:70" s="115" customFormat="1" ht="15" hidden="1">
      <c r="A9">
        <v>5</v>
      </c>
      <c r="B9" s="113" t="s">
        <v>94</v>
      </c>
      <c r="C9" s="113" t="s">
        <v>108</v>
      </c>
      <c r="D9" s="141"/>
      <c r="E9" s="113">
        <v>1526.4</v>
      </c>
      <c r="F9" s="114"/>
      <c r="G9" s="114"/>
      <c r="H9" s="114">
        <v>3052.8</v>
      </c>
      <c r="I9" s="114">
        <v>1526.4</v>
      </c>
      <c r="J9" s="114"/>
      <c r="K9" s="114">
        <v>3052.8</v>
      </c>
      <c r="L9" s="114"/>
      <c r="M9" s="114">
        <v>1526.4</v>
      </c>
      <c r="N9" s="114">
        <v>1526.4</v>
      </c>
      <c r="O9" s="114"/>
      <c r="P9" s="290">
        <v>4579.2</v>
      </c>
      <c r="Q9" s="114">
        <v>1526.4</v>
      </c>
      <c r="R9" s="102">
        <f t="shared" si="0"/>
        <v>16790.4</v>
      </c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</row>
    <row r="10" spans="1:70" s="123" customFormat="1" ht="15" hidden="1">
      <c r="A10">
        <v>6</v>
      </c>
      <c r="B10" s="121" t="s">
        <v>60</v>
      </c>
      <c r="C10" s="121" t="s">
        <v>109</v>
      </c>
      <c r="D10" s="140"/>
      <c r="E10" s="121">
        <v>645.01</v>
      </c>
      <c r="F10" s="122"/>
      <c r="G10" s="122">
        <v>1290.02</v>
      </c>
      <c r="H10" s="122"/>
      <c r="I10" s="122">
        <v>645.01</v>
      </c>
      <c r="J10" s="122">
        <v>645.01</v>
      </c>
      <c r="K10" s="122"/>
      <c r="L10" s="122"/>
      <c r="M10" s="122">
        <v>645.01</v>
      </c>
      <c r="N10" s="122"/>
      <c r="O10" s="122">
        <v>645.01</v>
      </c>
      <c r="P10" s="290"/>
      <c r="Q10" s="122">
        <v>1290.02</v>
      </c>
      <c r="R10" s="102">
        <f t="shared" si="0"/>
        <v>5160.08</v>
      </c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</row>
    <row r="11" spans="1:70" s="115" customFormat="1" ht="15" hidden="1">
      <c r="A11">
        <v>7</v>
      </c>
      <c r="B11" s="113" t="s">
        <v>61</v>
      </c>
      <c r="C11" s="138" t="s">
        <v>110</v>
      </c>
      <c r="D11" s="142"/>
      <c r="E11" s="132">
        <v>685.29</v>
      </c>
      <c r="F11" s="119">
        <v>685.29</v>
      </c>
      <c r="G11" s="119">
        <v>685.29</v>
      </c>
      <c r="H11" s="119">
        <v>685.29</v>
      </c>
      <c r="I11" s="119">
        <v>685.29</v>
      </c>
      <c r="J11" s="119">
        <v>685.29</v>
      </c>
      <c r="K11" s="119">
        <v>685.29</v>
      </c>
      <c r="L11" s="119">
        <v>685.29</v>
      </c>
      <c r="M11" s="119">
        <v>685.29</v>
      </c>
      <c r="N11" s="119">
        <v>685.29</v>
      </c>
      <c r="O11" s="119">
        <v>685.29</v>
      </c>
      <c r="P11" s="291">
        <v>685.29</v>
      </c>
      <c r="Q11" s="119">
        <v>1370.58</v>
      </c>
      <c r="R11" s="102">
        <f t="shared" si="0"/>
        <v>8908.77</v>
      </c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</row>
    <row r="12" spans="1:70" s="115" customFormat="1" ht="15" hidden="1">
      <c r="A12">
        <v>8</v>
      </c>
      <c r="B12" s="113" t="s">
        <v>128</v>
      </c>
      <c r="C12" s="113" t="s">
        <v>110</v>
      </c>
      <c r="D12" s="141"/>
      <c r="E12" s="113">
        <v>381.07</v>
      </c>
      <c r="F12" s="114"/>
      <c r="G12" s="114">
        <v>381.07</v>
      </c>
      <c r="H12" s="114">
        <v>762.14</v>
      </c>
      <c r="I12" s="114">
        <v>381.07</v>
      </c>
      <c r="J12" s="114">
        <v>381.07</v>
      </c>
      <c r="K12" s="114"/>
      <c r="L12" s="114">
        <v>762.14</v>
      </c>
      <c r="M12" s="114">
        <v>381.07</v>
      </c>
      <c r="N12" s="114"/>
      <c r="O12" s="114">
        <v>762.14</v>
      </c>
      <c r="P12" s="290">
        <v>381.07</v>
      </c>
      <c r="Q12" s="114"/>
      <c r="R12" s="102">
        <f t="shared" si="0"/>
        <v>4191.7699999999995</v>
      </c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</row>
    <row r="13" spans="1:70" s="115" customFormat="1" ht="15" hidden="1">
      <c r="A13">
        <v>9</v>
      </c>
      <c r="B13" s="113" t="s">
        <v>129</v>
      </c>
      <c r="C13" s="113" t="s">
        <v>110</v>
      </c>
      <c r="D13" s="141"/>
      <c r="E13" s="113">
        <v>365.7</v>
      </c>
      <c r="F13" s="114"/>
      <c r="G13" s="114"/>
      <c r="H13" s="114">
        <v>2559.9</v>
      </c>
      <c r="I13" s="114"/>
      <c r="J13" s="114">
        <v>365.7</v>
      </c>
      <c r="K13" s="114">
        <v>365.7</v>
      </c>
      <c r="L13" s="114">
        <v>365.7</v>
      </c>
      <c r="M13" s="114">
        <v>365.7</v>
      </c>
      <c r="N13" s="114">
        <v>365.7</v>
      </c>
      <c r="O13" s="114">
        <v>365.7</v>
      </c>
      <c r="P13" s="290">
        <v>365.7</v>
      </c>
      <c r="Q13" s="114"/>
      <c r="R13" s="102">
        <f t="shared" si="0"/>
        <v>5119.799999999999</v>
      </c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</row>
    <row r="14" spans="1:70" s="115" customFormat="1" ht="15" hidden="1">
      <c r="A14">
        <v>10</v>
      </c>
      <c r="B14" s="113" t="s">
        <v>96</v>
      </c>
      <c r="C14" s="113" t="s">
        <v>110</v>
      </c>
      <c r="D14" s="141"/>
      <c r="E14" s="113">
        <v>319.59</v>
      </c>
      <c r="F14" s="114"/>
      <c r="G14" s="114"/>
      <c r="H14" s="114">
        <v>639.18</v>
      </c>
      <c r="I14" s="114"/>
      <c r="J14" s="114"/>
      <c r="K14" s="114">
        <v>639.18</v>
      </c>
      <c r="L14" s="114"/>
      <c r="M14" s="114"/>
      <c r="N14" s="114">
        <v>958.77</v>
      </c>
      <c r="O14" s="114"/>
      <c r="P14" s="290"/>
      <c r="Q14" s="114">
        <v>958.77</v>
      </c>
      <c r="R14" s="102">
        <f t="shared" si="0"/>
        <v>3195.9</v>
      </c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</row>
    <row r="15" spans="1:70" s="115" customFormat="1" ht="15" hidden="1">
      <c r="A15">
        <v>11</v>
      </c>
      <c r="B15" s="113" t="s">
        <v>119</v>
      </c>
      <c r="C15" s="113" t="s">
        <v>110</v>
      </c>
      <c r="D15" s="141"/>
      <c r="E15" s="113">
        <v>303.16</v>
      </c>
      <c r="F15" s="114">
        <v>303.16</v>
      </c>
      <c r="G15" s="114">
        <v>303.16</v>
      </c>
      <c r="H15" s="114">
        <v>303.16</v>
      </c>
      <c r="I15" s="114">
        <v>303.16</v>
      </c>
      <c r="J15" s="114">
        <v>303.16</v>
      </c>
      <c r="K15" s="114">
        <v>303.16</v>
      </c>
      <c r="L15" s="114">
        <v>303.16</v>
      </c>
      <c r="M15" s="114">
        <v>303.16</v>
      </c>
      <c r="N15" s="114">
        <v>303.16</v>
      </c>
      <c r="O15" s="114">
        <v>303.16</v>
      </c>
      <c r="P15" s="290">
        <v>303.16</v>
      </c>
      <c r="Q15" s="114">
        <v>303.16</v>
      </c>
      <c r="R15" s="102">
        <f t="shared" si="0"/>
        <v>3637.9199999999996</v>
      </c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</row>
    <row r="16" spans="1:70" s="115" customFormat="1" ht="15" hidden="1">
      <c r="A16">
        <v>12</v>
      </c>
      <c r="B16" s="113" t="s">
        <v>120</v>
      </c>
      <c r="C16" s="113" t="s">
        <v>111</v>
      </c>
      <c r="D16" s="141">
        <v>70.3</v>
      </c>
      <c r="E16" s="113">
        <v>372.59</v>
      </c>
      <c r="F16" s="114"/>
      <c r="G16" s="114"/>
      <c r="H16" s="114"/>
      <c r="I16" s="114">
        <v>745.18</v>
      </c>
      <c r="J16" s="114">
        <v>372.59</v>
      </c>
      <c r="K16" s="114">
        <v>745.18</v>
      </c>
      <c r="L16" s="114"/>
      <c r="M16" s="114"/>
      <c r="N16" s="114">
        <v>745.18</v>
      </c>
      <c r="O16" s="114"/>
      <c r="P16" s="290">
        <v>745.18</v>
      </c>
      <c r="Q16" s="114">
        <v>1490.36</v>
      </c>
      <c r="R16" s="102">
        <f t="shared" si="0"/>
        <v>4843.669999999999</v>
      </c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</row>
    <row r="17" spans="1:70" s="123" customFormat="1" ht="15" hidden="1">
      <c r="A17">
        <v>13</v>
      </c>
      <c r="B17" s="121" t="s">
        <v>121</v>
      </c>
      <c r="C17" s="121" t="s">
        <v>112</v>
      </c>
      <c r="D17" s="140"/>
      <c r="E17" s="121">
        <v>354.57</v>
      </c>
      <c r="F17" s="122"/>
      <c r="G17" s="122"/>
      <c r="H17" s="122">
        <v>709.14</v>
      </c>
      <c r="I17" s="122">
        <v>709.14</v>
      </c>
      <c r="J17" s="122"/>
      <c r="K17" s="122">
        <v>1418.28</v>
      </c>
      <c r="L17" s="122">
        <v>354.57</v>
      </c>
      <c r="M17" s="122"/>
      <c r="N17" s="122"/>
      <c r="O17" s="122">
        <v>709.14</v>
      </c>
      <c r="P17" s="290">
        <v>354.57</v>
      </c>
      <c r="Q17" s="122">
        <v>354.57</v>
      </c>
      <c r="R17" s="102">
        <f t="shared" si="0"/>
        <v>4609.41</v>
      </c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</row>
    <row r="18" spans="1:70" s="123" customFormat="1" ht="15" hidden="1">
      <c r="A18">
        <v>14</v>
      </c>
      <c r="B18" s="121" t="s">
        <v>123</v>
      </c>
      <c r="C18" s="121" t="s">
        <v>112</v>
      </c>
      <c r="D18" s="140"/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290"/>
      <c r="Q18" s="122"/>
      <c r="R18" s="102">
        <f t="shared" si="0"/>
        <v>0</v>
      </c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</row>
    <row r="19" spans="1:70" s="115" customFormat="1" ht="15" hidden="1">
      <c r="A19">
        <v>15</v>
      </c>
      <c r="B19" s="113" t="s">
        <v>124</v>
      </c>
      <c r="C19" s="113" t="s">
        <v>113</v>
      </c>
      <c r="D19" s="141"/>
      <c r="E19" s="113">
        <v>290.97</v>
      </c>
      <c r="F19" s="114"/>
      <c r="G19" s="114"/>
      <c r="H19" s="114"/>
      <c r="I19" s="114">
        <v>1454.85</v>
      </c>
      <c r="J19" s="114"/>
      <c r="K19" s="114"/>
      <c r="L19" s="114">
        <v>290.97</v>
      </c>
      <c r="M19" s="114">
        <v>290.97</v>
      </c>
      <c r="N19" s="114">
        <v>872.91</v>
      </c>
      <c r="O19" s="114"/>
      <c r="P19" s="290"/>
      <c r="Q19" s="114"/>
      <c r="R19" s="102">
        <f t="shared" si="0"/>
        <v>2909.7</v>
      </c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</row>
    <row r="20" spans="1:70" s="115" customFormat="1" ht="15" hidden="1">
      <c r="A20">
        <v>16</v>
      </c>
      <c r="B20" s="113" t="s">
        <v>125</v>
      </c>
      <c r="C20" s="113" t="s">
        <v>114</v>
      </c>
      <c r="D20" s="141">
        <v>40.9</v>
      </c>
      <c r="E20" s="113">
        <v>216.77</v>
      </c>
      <c r="F20" s="114"/>
      <c r="G20" s="114">
        <v>216.77</v>
      </c>
      <c r="H20" s="114">
        <v>216.77</v>
      </c>
      <c r="I20" s="114">
        <v>216.77</v>
      </c>
      <c r="J20" s="114">
        <v>216.77</v>
      </c>
      <c r="K20" s="114">
        <v>216.77</v>
      </c>
      <c r="L20" s="114">
        <v>216.77</v>
      </c>
      <c r="M20" s="114">
        <v>216.77</v>
      </c>
      <c r="N20" s="114">
        <v>216.77</v>
      </c>
      <c r="O20" s="114">
        <v>216.77</v>
      </c>
      <c r="P20" s="290">
        <v>216.77</v>
      </c>
      <c r="Q20" s="114">
        <v>433.54</v>
      </c>
      <c r="R20" s="102">
        <f t="shared" si="0"/>
        <v>2601.2400000000002</v>
      </c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</row>
    <row r="21" spans="1:70" s="115" customFormat="1" ht="15" hidden="1">
      <c r="A21">
        <v>17</v>
      </c>
      <c r="B21" s="113" t="s">
        <v>125</v>
      </c>
      <c r="C21" s="113" t="s">
        <v>114</v>
      </c>
      <c r="D21" s="141">
        <v>53.5</v>
      </c>
      <c r="E21" s="113">
        <v>283.55</v>
      </c>
      <c r="F21" s="114"/>
      <c r="G21" s="114">
        <v>283.55</v>
      </c>
      <c r="H21" s="114">
        <v>12896.96</v>
      </c>
      <c r="I21" s="114">
        <v>283.55</v>
      </c>
      <c r="J21" s="114">
        <v>283.55</v>
      </c>
      <c r="K21" s="114">
        <v>283.55</v>
      </c>
      <c r="L21" s="114">
        <v>283.55</v>
      </c>
      <c r="M21" s="114">
        <v>283.55</v>
      </c>
      <c r="N21" s="114">
        <v>283.55</v>
      </c>
      <c r="O21" s="114">
        <v>283.55</v>
      </c>
      <c r="P21" s="290">
        <v>283.55</v>
      </c>
      <c r="Q21" s="114">
        <v>567.1</v>
      </c>
      <c r="R21" s="102">
        <f t="shared" si="0"/>
        <v>16016.009999999993</v>
      </c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</row>
    <row r="22" spans="1:70" s="115" customFormat="1" ht="15" hidden="1">
      <c r="A22">
        <v>18</v>
      </c>
      <c r="B22" s="113" t="s">
        <v>126</v>
      </c>
      <c r="C22" s="113" t="s">
        <v>114</v>
      </c>
      <c r="D22" s="141">
        <v>33.8</v>
      </c>
      <c r="E22" s="113">
        <v>179.14</v>
      </c>
      <c r="F22" s="114"/>
      <c r="G22" s="114"/>
      <c r="H22" s="114"/>
      <c r="I22" s="114">
        <v>2537.42</v>
      </c>
      <c r="J22" s="114"/>
      <c r="K22" s="114"/>
      <c r="L22" s="114"/>
      <c r="M22" s="114">
        <v>179.14</v>
      </c>
      <c r="N22" s="114"/>
      <c r="O22" s="114"/>
      <c r="P22" s="290">
        <v>1791.4</v>
      </c>
      <c r="Q22" s="114"/>
      <c r="R22" s="102">
        <f t="shared" si="0"/>
        <v>4507.96</v>
      </c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</row>
    <row r="23" spans="1:70" s="115" customFormat="1" ht="15" hidden="1">
      <c r="A23">
        <v>19</v>
      </c>
      <c r="B23" s="113" t="s">
        <v>127</v>
      </c>
      <c r="C23" s="113" t="s">
        <v>114</v>
      </c>
      <c r="D23" s="141">
        <v>51</v>
      </c>
      <c r="E23" s="113">
        <v>270.3</v>
      </c>
      <c r="F23" s="114"/>
      <c r="G23" s="114"/>
      <c r="H23" s="114"/>
      <c r="I23" s="114"/>
      <c r="J23" s="114"/>
      <c r="K23" s="114"/>
      <c r="L23" s="114"/>
      <c r="M23" s="114">
        <v>14186.42</v>
      </c>
      <c r="N23" s="114">
        <v>270.3</v>
      </c>
      <c r="O23" s="114">
        <v>270.3</v>
      </c>
      <c r="P23" s="290"/>
      <c r="Q23" s="114">
        <v>540.6</v>
      </c>
      <c r="R23" s="102">
        <f t="shared" si="0"/>
        <v>15267.619999999999</v>
      </c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</row>
    <row r="24" spans="1:70" s="115" customFormat="1" ht="15" hidden="1">
      <c r="A24">
        <v>20</v>
      </c>
      <c r="B24" s="113" t="s">
        <v>105</v>
      </c>
      <c r="C24" s="113" t="s">
        <v>114</v>
      </c>
      <c r="D24" s="141">
        <v>127.1</v>
      </c>
      <c r="E24" s="113">
        <v>673.63</v>
      </c>
      <c r="F24" s="114"/>
      <c r="G24" s="114"/>
      <c r="H24" s="114">
        <v>30639.47</v>
      </c>
      <c r="I24" s="114">
        <v>673.63</v>
      </c>
      <c r="J24" s="114">
        <v>673.63</v>
      </c>
      <c r="K24" s="114">
        <v>673.63</v>
      </c>
      <c r="L24" s="114">
        <v>673.63</v>
      </c>
      <c r="M24" s="114">
        <v>673.63</v>
      </c>
      <c r="N24" s="114">
        <v>673.63</v>
      </c>
      <c r="O24" s="114">
        <v>1347.26</v>
      </c>
      <c r="P24" s="290"/>
      <c r="Q24" s="114">
        <v>1347.26</v>
      </c>
      <c r="R24" s="102">
        <f t="shared" si="0"/>
        <v>37375.770000000004</v>
      </c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</row>
    <row r="25" spans="1:70" s="115" customFormat="1" ht="15" hidden="1">
      <c r="A25">
        <v>21</v>
      </c>
      <c r="B25" s="113" t="s">
        <v>106</v>
      </c>
      <c r="C25" s="113" t="s">
        <v>114</v>
      </c>
      <c r="D25" s="141">
        <v>297.1</v>
      </c>
      <c r="E25" s="113">
        <v>1574.63</v>
      </c>
      <c r="F25" s="114">
        <v>1574.63</v>
      </c>
      <c r="G25" s="114">
        <v>1574.63</v>
      </c>
      <c r="H25" s="114">
        <v>1574.63</v>
      </c>
      <c r="I25" s="114">
        <v>1574.63</v>
      </c>
      <c r="J25" s="114">
        <v>1574.63</v>
      </c>
      <c r="K25" s="114">
        <v>1574.63</v>
      </c>
      <c r="L25" s="114">
        <v>1574.63</v>
      </c>
      <c r="M25" s="114">
        <v>1574.63</v>
      </c>
      <c r="N25" s="114">
        <v>1574.63</v>
      </c>
      <c r="O25" s="114">
        <v>1574.63</v>
      </c>
      <c r="P25" s="290">
        <v>1574.63</v>
      </c>
      <c r="Q25" s="114">
        <v>1574.63</v>
      </c>
      <c r="R25" s="102">
        <f t="shared" si="0"/>
        <v>18895.560000000005</v>
      </c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</row>
    <row r="26" spans="1:70" s="123" customFormat="1" ht="15" hidden="1">
      <c r="A26">
        <v>22</v>
      </c>
      <c r="B26" s="121" t="s">
        <v>63</v>
      </c>
      <c r="C26" s="121" t="s">
        <v>115</v>
      </c>
      <c r="D26" s="140"/>
      <c r="E26" s="121">
        <v>303.16</v>
      </c>
      <c r="F26" s="122">
        <v>303.16</v>
      </c>
      <c r="G26" s="122"/>
      <c r="H26" s="122"/>
      <c r="I26" s="122">
        <v>303.16</v>
      </c>
      <c r="J26" s="122">
        <v>303.16</v>
      </c>
      <c r="K26" s="122"/>
      <c r="L26" s="122">
        <v>1212.64</v>
      </c>
      <c r="M26" s="122"/>
      <c r="N26" s="122"/>
      <c r="O26" s="122">
        <v>606.32</v>
      </c>
      <c r="P26" s="290">
        <v>0</v>
      </c>
      <c r="Q26" s="122">
        <v>303.16</v>
      </c>
      <c r="R26" s="102">
        <f t="shared" si="0"/>
        <v>3031.6</v>
      </c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</row>
    <row r="27" spans="1:70" s="123" customFormat="1" ht="15" hidden="1">
      <c r="A27">
        <v>23</v>
      </c>
      <c r="B27" s="121" t="s">
        <v>66</v>
      </c>
      <c r="C27" s="121" t="s">
        <v>115</v>
      </c>
      <c r="D27" s="140"/>
      <c r="E27" s="121">
        <v>372.59</v>
      </c>
      <c r="F27" s="122"/>
      <c r="G27" s="122">
        <v>745.18</v>
      </c>
      <c r="H27" s="122">
        <v>372.59</v>
      </c>
      <c r="I27" s="122">
        <v>372.59</v>
      </c>
      <c r="J27" s="122">
        <v>372.59</v>
      </c>
      <c r="K27" s="122">
        <v>372.59</v>
      </c>
      <c r="L27" s="122">
        <v>372.59</v>
      </c>
      <c r="M27" s="122">
        <v>372.59</v>
      </c>
      <c r="N27" s="122">
        <v>372.59</v>
      </c>
      <c r="O27" s="122">
        <v>372.59</v>
      </c>
      <c r="P27" s="290">
        <v>372.59</v>
      </c>
      <c r="Q27" s="122">
        <v>745.18</v>
      </c>
      <c r="R27" s="102">
        <f t="shared" si="0"/>
        <v>4843.670000000001</v>
      </c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</row>
    <row r="28" spans="1:70" s="118" customFormat="1" ht="15" hidden="1">
      <c r="A28">
        <v>24</v>
      </c>
      <c r="B28" s="116" t="s">
        <v>64</v>
      </c>
      <c r="C28" s="116" t="s">
        <v>116</v>
      </c>
      <c r="D28" s="143"/>
      <c r="E28" s="116">
        <v>689</v>
      </c>
      <c r="F28" s="117">
        <v>689</v>
      </c>
      <c r="G28" s="117">
        <v>689</v>
      </c>
      <c r="H28" s="117">
        <v>689</v>
      </c>
      <c r="I28" s="117">
        <v>689</v>
      </c>
      <c r="J28" s="117">
        <v>689</v>
      </c>
      <c r="K28" s="117">
        <v>689</v>
      </c>
      <c r="L28" s="117">
        <v>689</v>
      </c>
      <c r="M28" s="117"/>
      <c r="N28" s="117"/>
      <c r="O28" s="117"/>
      <c r="P28" s="290">
        <v>2756</v>
      </c>
      <c r="Q28" s="117">
        <v>689</v>
      </c>
      <c r="R28" s="102">
        <f t="shared" si="0"/>
        <v>8268</v>
      </c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</row>
    <row r="29" spans="1:70" s="123" customFormat="1" ht="15" hidden="1">
      <c r="A29">
        <v>25</v>
      </c>
      <c r="B29" s="121" t="s">
        <v>62</v>
      </c>
      <c r="C29" s="121" t="s">
        <v>117</v>
      </c>
      <c r="D29" s="140"/>
      <c r="E29" s="121">
        <v>619.57</v>
      </c>
      <c r="F29" s="122">
        <v>619.57</v>
      </c>
      <c r="G29" s="122">
        <v>619.57</v>
      </c>
      <c r="H29" s="122">
        <v>619.57</v>
      </c>
      <c r="I29" s="122">
        <v>619.57</v>
      </c>
      <c r="J29" s="122">
        <v>619.57</v>
      </c>
      <c r="K29" s="122">
        <v>619.57</v>
      </c>
      <c r="L29" s="122">
        <v>619.57</v>
      </c>
      <c r="M29" s="122">
        <v>619.57</v>
      </c>
      <c r="N29" s="122">
        <v>619.57</v>
      </c>
      <c r="O29" s="122">
        <v>619.57</v>
      </c>
      <c r="P29" s="290"/>
      <c r="Q29" s="122">
        <v>619.57</v>
      </c>
      <c r="R29" s="102">
        <f t="shared" si="0"/>
        <v>6815.2699999999995</v>
      </c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</row>
    <row r="30" spans="1:70" s="123" customFormat="1" ht="15" hidden="1">
      <c r="A30">
        <v>26</v>
      </c>
      <c r="B30" s="121" t="s">
        <v>135</v>
      </c>
      <c r="C30" s="121" t="s">
        <v>118</v>
      </c>
      <c r="D30" s="140">
        <v>124.7</v>
      </c>
      <c r="E30" s="121">
        <v>660.91</v>
      </c>
      <c r="F30" s="122"/>
      <c r="G30" s="122">
        <v>660.91</v>
      </c>
      <c r="H30" s="122">
        <v>660.91</v>
      </c>
      <c r="I30" s="122">
        <v>660.91</v>
      </c>
      <c r="J30" s="122">
        <v>660.91</v>
      </c>
      <c r="K30" s="122">
        <v>660.91</v>
      </c>
      <c r="L30" s="122">
        <v>660.91</v>
      </c>
      <c r="M30" s="122"/>
      <c r="N30" s="122">
        <v>1321.82</v>
      </c>
      <c r="O30" s="122">
        <v>660.91</v>
      </c>
      <c r="P30" s="290">
        <v>660.91</v>
      </c>
      <c r="Q30" s="122">
        <v>1321.82</v>
      </c>
      <c r="R30" s="102">
        <f t="shared" si="0"/>
        <v>7930.919999999999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</row>
    <row r="31" spans="1:70" s="115" customFormat="1" ht="15" hidden="1">
      <c r="A31">
        <v>27</v>
      </c>
      <c r="B31" s="113" t="s">
        <v>65</v>
      </c>
      <c r="C31" s="113" t="s">
        <v>118</v>
      </c>
      <c r="D31" s="141"/>
      <c r="E31" s="113">
        <v>686.35</v>
      </c>
      <c r="F31" s="114"/>
      <c r="G31" s="114">
        <v>1372.7</v>
      </c>
      <c r="H31" s="114">
        <v>686.35</v>
      </c>
      <c r="I31" s="114">
        <v>686.35</v>
      </c>
      <c r="J31" s="114">
        <v>686.35</v>
      </c>
      <c r="K31" s="114">
        <v>686.35</v>
      </c>
      <c r="L31" s="114">
        <v>686.35</v>
      </c>
      <c r="M31" s="114">
        <v>686.35</v>
      </c>
      <c r="N31" s="114">
        <v>686.35</v>
      </c>
      <c r="O31" s="114">
        <v>686.35</v>
      </c>
      <c r="P31" s="290">
        <v>686.35</v>
      </c>
      <c r="Q31" s="114">
        <v>1372.7</v>
      </c>
      <c r="R31" s="102">
        <f t="shared" si="0"/>
        <v>8922.550000000003</v>
      </c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</row>
    <row r="32" spans="1:70" s="115" customFormat="1" ht="15" hidden="1">
      <c r="A32">
        <v>28</v>
      </c>
      <c r="B32" s="113" t="s">
        <v>68</v>
      </c>
      <c r="C32" s="113" t="s">
        <v>118</v>
      </c>
      <c r="D32" s="141"/>
      <c r="E32" s="113">
        <v>683.7</v>
      </c>
      <c r="F32" s="114"/>
      <c r="G32" s="114">
        <v>683.7</v>
      </c>
      <c r="H32" s="114">
        <v>683.7</v>
      </c>
      <c r="I32" s="114">
        <v>683.7</v>
      </c>
      <c r="J32" s="114">
        <v>683.7</v>
      </c>
      <c r="K32" s="114"/>
      <c r="L32" s="114"/>
      <c r="M32" s="114">
        <v>683.7</v>
      </c>
      <c r="N32" s="114">
        <v>683.7</v>
      </c>
      <c r="O32" s="114">
        <v>2051.1</v>
      </c>
      <c r="P32" s="290">
        <v>683.7</v>
      </c>
      <c r="Q32" s="114">
        <v>1367.4</v>
      </c>
      <c r="R32" s="102">
        <f t="shared" si="0"/>
        <v>8204.4</v>
      </c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</row>
    <row r="33" spans="1:70" s="115" customFormat="1" ht="15" hidden="1">
      <c r="A33">
        <v>29</v>
      </c>
      <c r="B33" s="113" t="s">
        <v>67</v>
      </c>
      <c r="C33" s="132" t="s">
        <v>118</v>
      </c>
      <c r="D33" s="142"/>
      <c r="E33" s="132">
        <v>185.5</v>
      </c>
      <c r="F33" s="119"/>
      <c r="G33" s="114">
        <v>185.5</v>
      </c>
      <c r="H33" s="114">
        <v>185.5</v>
      </c>
      <c r="I33" s="114">
        <v>371</v>
      </c>
      <c r="J33" s="114">
        <v>185.5</v>
      </c>
      <c r="K33" s="114"/>
      <c r="L33" s="114">
        <v>185.5</v>
      </c>
      <c r="M33" s="114">
        <v>185.5</v>
      </c>
      <c r="N33" s="114">
        <v>185.5</v>
      </c>
      <c r="O33" s="114">
        <v>185.5</v>
      </c>
      <c r="P33" s="290">
        <v>185.5</v>
      </c>
      <c r="Q33" s="114">
        <v>371</v>
      </c>
      <c r="R33" s="102">
        <f t="shared" si="0"/>
        <v>2226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</row>
    <row r="34" spans="1:70" s="115" customFormat="1" ht="15" hidden="1">
      <c r="A34">
        <v>30</v>
      </c>
      <c r="B34" s="113" t="s">
        <v>95</v>
      </c>
      <c r="C34" s="132" t="s">
        <v>118</v>
      </c>
      <c r="D34" s="142"/>
      <c r="E34" s="132"/>
      <c r="F34" s="119"/>
      <c r="G34" s="119">
        <v>1065.3</v>
      </c>
      <c r="H34" s="119"/>
      <c r="I34" s="119"/>
      <c r="J34" s="119"/>
      <c r="K34" s="119"/>
      <c r="L34" s="119"/>
      <c r="M34" s="119"/>
      <c r="N34" s="119"/>
      <c r="O34" s="119">
        <v>1065.3</v>
      </c>
      <c r="P34" s="291"/>
      <c r="Q34" s="119"/>
      <c r="R34" s="102">
        <f t="shared" si="0"/>
        <v>2130.6</v>
      </c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</row>
    <row r="35" spans="2:19" ht="14.25" customHeight="1" hidden="1">
      <c r="B35" s="100" t="s">
        <v>21</v>
      </c>
      <c r="C35" s="136"/>
      <c r="D35" s="145"/>
      <c r="E35" s="149">
        <f aca="true" t="shared" si="1" ref="E35:Q35">SUM(E5:E34)</f>
        <v>18568.019999999997</v>
      </c>
      <c r="F35" s="149">
        <f t="shared" si="1"/>
        <v>4174.8099999999995</v>
      </c>
      <c r="G35" s="149">
        <f t="shared" si="1"/>
        <v>15028.150000000001</v>
      </c>
      <c r="H35" s="149">
        <f t="shared" si="1"/>
        <v>62208.85999999999</v>
      </c>
      <c r="I35" s="149">
        <f t="shared" si="1"/>
        <v>35353.39</v>
      </c>
      <c r="J35" s="149">
        <f t="shared" si="1"/>
        <v>20627.05</v>
      </c>
      <c r="K35" s="149">
        <f t="shared" si="1"/>
        <v>21911.460000000006</v>
      </c>
      <c r="L35" s="149">
        <f t="shared" si="1"/>
        <v>30861.84</v>
      </c>
      <c r="M35" s="149">
        <f t="shared" si="1"/>
        <v>33784.32</v>
      </c>
      <c r="N35" s="149">
        <f t="shared" si="1"/>
        <v>17177.3</v>
      </c>
      <c r="O35" s="149">
        <f t="shared" si="1"/>
        <v>21522.239999999994</v>
      </c>
      <c r="P35" s="292">
        <f>SUM(P5:P34)</f>
        <v>22550.44</v>
      </c>
      <c r="Q35" s="149">
        <f t="shared" si="1"/>
        <v>29303.17</v>
      </c>
      <c r="R35" s="246">
        <f>SUM(R5:R34)</f>
        <v>314503.0299999999</v>
      </c>
      <c r="S35" s="248"/>
    </row>
    <row r="36" spans="1:70" s="115" customFormat="1" ht="15" hidden="1">
      <c r="A36">
        <v>31</v>
      </c>
      <c r="B36" s="113" t="s">
        <v>97</v>
      </c>
      <c r="C36" s="139"/>
      <c r="D36" s="144"/>
      <c r="E36" s="139">
        <v>12708.58</v>
      </c>
      <c r="F36" s="120">
        <v>13215.04</v>
      </c>
      <c r="G36" s="120">
        <v>3608.48</v>
      </c>
      <c r="H36" s="120">
        <v>12255.96</v>
      </c>
      <c r="I36" s="120">
        <v>12877.65</v>
      </c>
      <c r="J36" s="120">
        <v>13007.5</v>
      </c>
      <c r="K36" s="120">
        <v>12708.58</v>
      </c>
      <c r="L36" s="120">
        <v>0</v>
      </c>
      <c r="M36" s="120"/>
      <c r="N36" s="120">
        <v>0</v>
      </c>
      <c r="O36" s="120">
        <v>12708.58</v>
      </c>
      <c r="P36" s="291">
        <v>38125.74</v>
      </c>
      <c r="Q36" s="120">
        <v>38205.24</v>
      </c>
      <c r="R36" s="247">
        <f>SUM(F36:Q36)</f>
        <v>156712.77</v>
      </c>
      <c r="S36" s="249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</row>
    <row r="37" spans="2:19" ht="14.25" customHeight="1" hidden="1">
      <c r="B37" s="100" t="s">
        <v>21</v>
      </c>
      <c r="C37" s="136"/>
      <c r="D37" s="145"/>
      <c r="E37" s="149">
        <f>E35+E36</f>
        <v>31276.6</v>
      </c>
      <c r="F37" s="149">
        <f aca="true" t="shared" si="2" ref="F37:Q37">F35+F36</f>
        <v>17389.85</v>
      </c>
      <c r="G37" s="149">
        <f t="shared" si="2"/>
        <v>18636.63</v>
      </c>
      <c r="H37" s="149">
        <f t="shared" si="2"/>
        <v>74464.81999999999</v>
      </c>
      <c r="I37" s="149">
        <f t="shared" si="2"/>
        <v>48231.04</v>
      </c>
      <c r="J37" s="149">
        <f t="shared" si="2"/>
        <v>33634.55</v>
      </c>
      <c r="K37" s="149">
        <f t="shared" si="2"/>
        <v>34620.04000000001</v>
      </c>
      <c r="L37" s="149">
        <f t="shared" si="2"/>
        <v>30861.84</v>
      </c>
      <c r="M37" s="149">
        <f t="shared" si="2"/>
        <v>33784.32</v>
      </c>
      <c r="N37" s="149">
        <f t="shared" si="2"/>
        <v>17177.3</v>
      </c>
      <c r="O37" s="149">
        <f t="shared" si="2"/>
        <v>34230.81999999999</v>
      </c>
      <c r="P37" s="149">
        <f t="shared" si="2"/>
        <v>60676.17999999999</v>
      </c>
      <c r="Q37" s="149">
        <f t="shared" si="2"/>
        <v>67508.41</v>
      </c>
      <c r="R37" s="259">
        <f>SUM(F37:Q37)</f>
        <v>471215.80000000005</v>
      </c>
      <c r="S37" s="248"/>
    </row>
    <row r="38" ht="15" hidden="1">
      <c r="R38" s="248"/>
    </row>
    <row r="40" ht="15">
      <c r="H40" s="248"/>
    </row>
  </sheetData>
  <sheetProtection/>
  <mergeCells count="3">
    <mergeCell ref="B3:B4"/>
    <mergeCell ref="E3:E4"/>
    <mergeCell ref="D3:D4"/>
  </mergeCells>
  <printOptions/>
  <pageMargins left="0.2362204724409449" right="0.2362204724409449" top="0.03937007874015748" bottom="0.03937007874015748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zoomScale="88" zoomScaleNormal="88" zoomScalePageLayoutView="0" workbookViewId="0" topLeftCell="A1">
      <pane xSplit="1" ySplit="4" topLeftCell="K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77"/>
    </sheetView>
  </sheetViews>
  <sheetFormatPr defaultColWidth="9.140625" defaultRowHeight="15"/>
  <cols>
    <col min="1" max="1" width="21.57421875" style="0" customWidth="1"/>
    <col min="2" max="2" width="11.7109375" style="0" customWidth="1"/>
    <col min="3" max="3" width="14.00390625" style="0" customWidth="1"/>
    <col min="4" max="4" width="11.8515625" style="0" customWidth="1"/>
    <col min="5" max="5" width="13.421875" style="0" customWidth="1"/>
    <col min="6" max="6" width="11.8515625" style="0" customWidth="1"/>
    <col min="7" max="7" width="12.8515625" style="0" customWidth="1"/>
    <col min="8" max="8" width="13.140625" style="0" customWidth="1"/>
    <col min="9" max="9" width="11.8515625" style="0" customWidth="1"/>
    <col min="10" max="10" width="13.00390625" style="0" customWidth="1"/>
    <col min="11" max="11" width="14.00390625" style="0" customWidth="1"/>
    <col min="12" max="12" width="12.421875" style="0" customWidth="1"/>
    <col min="13" max="14" width="13.00390625" style="0" customWidth="1"/>
    <col min="15" max="16" width="12.00390625" style="0" customWidth="1"/>
    <col min="17" max="17" width="13.00390625" style="0" customWidth="1"/>
    <col min="18" max="18" width="11.8515625" style="0" customWidth="1"/>
    <col min="19" max="19" width="11.7109375" style="0" customWidth="1"/>
    <col min="20" max="20" width="12.57421875" style="0" customWidth="1"/>
    <col min="21" max="21" width="12.28125" style="0" customWidth="1"/>
    <col min="22" max="22" width="11.8515625" style="0" customWidth="1"/>
  </cols>
  <sheetData>
    <row r="1" spans="1:12" ht="20.25" hidden="1">
      <c r="A1" s="412" t="s">
        <v>145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ht="15" hidden="1"/>
    <row r="3" spans="1:21" ht="15" hidden="1">
      <c r="A3" s="380" t="s">
        <v>1</v>
      </c>
      <c r="B3" s="380" t="s">
        <v>58</v>
      </c>
      <c r="C3" s="382" t="s">
        <v>59</v>
      </c>
      <c r="D3" s="383"/>
      <c r="E3" s="383"/>
      <c r="F3" s="384"/>
      <c r="G3" s="382" t="s">
        <v>69</v>
      </c>
      <c r="H3" s="383"/>
      <c r="I3" s="384"/>
      <c r="J3" s="382" t="s">
        <v>70</v>
      </c>
      <c r="K3" s="383"/>
      <c r="L3" s="384"/>
      <c r="M3" s="382" t="s">
        <v>71</v>
      </c>
      <c r="N3" s="383"/>
      <c r="O3" s="384"/>
      <c r="P3" s="382" t="s">
        <v>72</v>
      </c>
      <c r="Q3" s="383"/>
      <c r="R3" s="384"/>
      <c r="S3" s="382" t="s">
        <v>73</v>
      </c>
      <c r="T3" s="383"/>
      <c r="U3" s="384"/>
    </row>
    <row r="4" spans="1:22" ht="25.5" hidden="1">
      <c r="A4" s="381"/>
      <c r="B4" s="381"/>
      <c r="C4" s="4" t="s">
        <v>5</v>
      </c>
      <c r="D4" s="234" t="s">
        <v>167</v>
      </c>
      <c r="E4" s="166" t="s">
        <v>27</v>
      </c>
      <c r="F4" s="243" t="s">
        <v>7</v>
      </c>
      <c r="G4" s="4" t="s">
        <v>5</v>
      </c>
      <c r="H4" s="234" t="s">
        <v>211</v>
      </c>
      <c r="I4" s="4" t="s">
        <v>6</v>
      </c>
      <c r="J4" s="243" t="s">
        <v>7</v>
      </c>
      <c r="K4" s="4" t="s">
        <v>5</v>
      </c>
      <c r="L4" s="4" t="s">
        <v>6</v>
      </c>
      <c r="M4" s="243" t="s">
        <v>7</v>
      </c>
      <c r="N4" s="4" t="s">
        <v>5</v>
      </c>
      <c r="O4" s="4" t="s">
        <v>6</v>
      </c>
      <c r="P4" s="243" t="s">
        <v>7</v>
      </c>
      <c r="Q4" s="4" t="s">
        <v>5</v>
      </c>
      <c r="R4" s="4" t="s">
        <v>6</v>
      </c>
      <c r="S4" s="243" t="s">
        <v>7</v>
      </c>
      <c r="T4" s="4" t="s">
        <v>5</v>
      </c>
      <c r="U4" s="4" t="s">
        <v>6</v>
      </c>
      <c r="V4" s="243" t="s">
        <v>7</v>
      </c>
    </row>
    <row r="5" spans="1:22" ht="15" hidden="1">
      <c r="A5" s="165" t="s">
        <v>151</v>
      </c>
      <c r="B5" s="245">
        <v>0</v>
      </c>
      <c r="C5" s="161">
        <v>4271.8</v>
      </c>
      <c r="D5" s="236"/>
      <c r="E5" s="166"/>
      <c r="F5" s="244">
        <f>B5+C5+D5-E5</f>
        <v>4271.8</v>
      </c>
      <c r="G5" s="161">
        <v>4271.8</v>
      </c>
      <c r="H5" s="235"/>
      <c r="I5" s="117">
        <v>4271.8</v>
      </c>
      <c r="J5" s="244">
        <f>F5+G5+H5-I5</f>
        <v>4271.8</v>
      </c>
      <c r="K5" s="161">
        <v>4271.8</v>
      </c>
      <c r="L5" s="126">
        <v>4271.8</v>
      </c>
      <c r="M5" s="244">
        <f>J5+K5-L5</f>
        <v>4271.8</v>
      </c>
      <c r="N5" s="161">
        <v>4271.8</v>
      </c>
      <c r="O5" s="232">
        <v>4271.8</v>
      </c>
      <c r="P5" s="244">
        <f aca="true" t="shared" si="0" ref="P5:P34">M5+N5-O5</f>
        <v>4271.8</v>
      </c>
      <c r="Q5" s="161">
        <v>4271.8</v>
      </c>
      <c r="R5" s="126">
        <v>4271.8</v>
      </c>
      <c r="S5" s="244">
        <f>P5+Q5-R5</f>
        <v>4271.8</v>
      </c>
      <c r="T5" s="161">
        <v>4271.8</v>
      </c>
      <c r="U5" s="126">
        <v>4271.8</v>
      </c>
      <c r="V5" s="244">
        <f>S5+T5-U5</f>
        <v>4271.8</v>
      </c>
    </row>
    <row r="6" spans="1:22" ht="15" hidden="1">
      <c r="A6" s="165" t="s">
        <v>152</v>
      </c>
      <c r="B6" s="245">
        <v>0</v>
      </c>
      <c r="C6" s="168"/>
      <c r="D6" s="236"/>
      <c r="E6" s="166"/>
      <c r="F6" s="244">
        <f>B6+C6+D6-E6</f>
        <v>0</v>
      </c>
      <c r="G6" s="168"/>
      <c r="H6" s="235"/>
      <c r="I6" s="117"/>
      <c r="J6" s="244">
        <f aca="true" t="shared" si="1" ref="J6:J34">F6+G6+H6-I6</f>
        <v>0</v>
      </c>
      <c r="K6" s="168">
        <v>1679.04</v>
      </c>
      <c r="L6" s="126"/>
      <c r="M6" s="244">
        <f aca="true" t="shared" si="2" ref="M6:M34">J6+K6-L6</f>
        <v>1679.04</v>
      </c>
      <c r="N6" s="168">
        <v>559.68</v>
      </c>
      <c r="O6" s="232">
        <v>1679.04</v>
      </c>
      <c r="P6" s="244">
        <f t="shared" si="0"/>
        <v>559.6799999999998</v>
      </c>
      <c r="Q6" s="168">
        <v>559.68</v>
      </c>
      <c r="R6" s="126">
        <v>559.68</v>
      </c>
      <c r="S6" s="244">
        <f>P6+Q6-R6</f>
        <v>559.6799999999997</v>
      </c>
      <c r="T6" s="168">
        <v>559.68</v>
      </c>
      <c r="U6" s="126">
        <v>559.68</v>
      </c>
      <c r="V6" s="244">
        <f>S6+T6-U6</f>
        <v>559.6799999999997</v>
      </c>
    </row>
    <row r="7" spans="1:22" ht="15" hidden="1">
      <c r="A7" s="165" t="s">
        <v>153</v>
      </c>
      <c r="B7" s="245">
        <v>0</v>
      </c>
      <c r="C7" s="161">
        <v>1093.39</v>
      </c>
      <c r="D7" s="236"/>
      <c r="E7" s="166"/>
      <c r="F7" s="244">
        <f>B7+C7+D7-E7</f>
        <v>1093.39</v>
      </c>
      <c r="G7" s="161">
        <v>1093.39</v>
      </c>
      <c r="H7" s="235">
        <v>46879.32</v>
      </c>
      <c r="I7" s="117"/>
      <c r="J7" s="244">
        <f t="shared" si="1"/>
        <v>49066.1</v>
      </c>
      <c r="K7" s="161">
        <v>1093.39</v>
      </c>
      <c r="L7" s="126"/>
      <c r="M7" s="244">
        <f t="shared" si="2"/>
        <v>50159.49</v>
      </c>
      <c r="N7" s="161">
        <v>1093.39</v>
      </c>
      <c r="O7" s="232">
        <v>13280.17</v>
      </c>
      <c r="P7" s="244">
        <f t="shared" si="0"/>
        <v>37972.71</v>
      </c>
      <c r="Q7" s="161">
        <v>1093.39</v>
      </c>
      <c r="R7" s="126">
        <v>6093.39</v>
      </c>
      <c r="S7" s="244">
        <f>P7+Q7-R7</f>
        <v>32972.71</v>
      </c>
      <c r="T7" s="161">
        <v>1093.39</v>
      </c>
      <c r="U7" s="126">
        <v>4093.39</v>
      </c>
      <c r="V7" s="244">
        <f>S7+T7-U7</f>
        <v>29972.71</v>
      </c>
    </row>
    <row r="8" spans="1:22" ht="15" hidden="1">
      <c r="A8" s="7" t="s">
        <v>154</v>
      </c>
      <c r="B8" s="244">
        <v>0</v>
      </c>
      <c r="C8" s="8"/>
      <c r="D8" s="236"/>
      <c r="E8" s="111"/>
      <c r="F8" s="244">
        <f>B8+C8+D8-E8</f>
        <v>0</v>
      </c>
      <c r="G8" s="8"/>
      <c r="H8" s="236"/>
      <c r="I8" s="117"/>
      <c r="J8" s="244">
        <f t="shared" si="1"/>
        <v>0</v>
      </c>
      <c r="K8" s="8"/>
      <c r="L8" s="127"/>
      <c r="M8" s="244">
        <f t="shared" si="2"/>
        <v>0</v>
      </c>
      <c r="N8" s="8"/>
      <c r="O8" s="233"/>
      <c r="P8" s="244">
        <f t="shared" si="0"/>
        <v>0</v>
      </c>
      <c r="Q8" s="8"/>
      <c r="R8" s="127"/>
      <c r="S8" s="244">
        <f>P8+Q8-R8</f>
        <v>0</v>
      </c>
      <c r="T8" s="8"/>
      <c r="U8" s="127"/>
      <c r="V8" s="244">
        <f>S8+T8-U8</f>
        <v>0</v>
      </c>
    </row>
    <row r="9" spans="1:22" ht="15" hidden="1">
      <c r="A9" s="7" t="s">
        <v>234</v>
      </c>
      <c r="B9" s="244">
        <v>1526.4</v>
      </c>
      <c r="C9" s="8">
        <v>1526.4</v>
      </c>
      <c r="D9" s="236"/>
      <c r="E9" s="111"/>
      <c r="F9" s="244">
        <f>B9+C9+D9-E9</f>
        <v>3052.8</v>
      </c>
      <c r="G9" s="8">
        <v>1526.4</v>
      </c>
      <c r="H9" s="236"/>
      <c r="I9" s="117"/>
      <c r="J9" s="244">
        <f t="shared" si="1"/>
        <v>4579.200000000001</v>
      </c>
      <c r="K9" s="8">
        <v>1526.4</v>
      </c>
      <c r="L9" s="127">
        <v>3052.8</v>
      </c>
      <c r="M9" s="244">
        <f t="shared" si="2"/>
        <v>3052.8</v>
      </c>
      <c r="N9" s="8">
        <v>1526.4</v>
      </c>
      <c r="O9" s="233">
        <v>1526.4</v>
      </c>
      <c r="P9" s="244">
        <f t="shared" si="0"/>
        <v>3052.8000000000006</v>
      </c>
      <c r="Q9" s="8">
        <v>1526.4</v>
      </c>
      <c r="R9" s="127"/>
      <c r="S9" s="244">
        <f aca="true" t="shared" si="3" ref="S9:S34">P9+Q9-R9</f>
        <v>4579.200000000001</v>
      </c>
      <c r="T9" s="8">
        <v>1526.4</v>
      </c>
      <c r="U9" s="127">
        <v>3052.8</v>
      </c>
      <c r="V9" s="244">
        <f aca="true" t="shared" si="4" ref="V9:V34">S9+T9-U9</f>
        <v>3052.8</v>
      </c>
    </row>
    <row r="10" spans="1:22" ht="15" hidden="1">
      <c r="A10" s="7" t="s">
        <v>155</v>
      </c>
      <c r="B10" s="244">
        <v>645.01</v>
      </c>
      <c r="C10" s="8">
        <v>645.01</v>
      </c>
      <c r="D10" s="236"/>
      <c r="E10" s="111"/>
      <c r="F10" s="244">
        <f aca="true" t="shared" si="5" ref="F10:F34">B10+C10+D10-E10</f>
        <v>1290.02</v>
      </c>
      <c r="G10" s="8">
        <v>645.01</v>
      </c>
      <c r="H10" s="236"/>
      <c r="I10" s="117">
        <v>1290.02</v>
      </c>
      <c r="J10" s="244">
        <f t="shared" si="1"/>
        <v>645.01</v>
      </c>
      <c r="K10" s="8">
        <v>645.01</v>
      </c>
      <c r="L10" s="127"/>
      <c r="M10" s="244">
        <f t="shared" si="2"/>
        <v>1290.02</v>
      </c>
      <c r="N10" s="8">
        <v>645.01</v>
      </c>
      <c r="O10" s="127">
        <v>645.01</v>
      </c>
      <c r="P10" s="244">
        <f t="shared" si="0"/>
        <v>1290.02</v>
      </c>
      <c r="Q10" s="8">
        <v>645.01</v>
      </c>
      <c r="R10" s="127">
        <v>645.01</v>
      </c>
      <c r="S10" s="244">
        <f t="shared" si="3"/>
        <v>1290.02</v>
      </c>
      <c r="T10" s="8">
        <v>645.01</v>
      </c>
      <c r="U10" s="127"/>
      <c r="V10" s="244">
        <f t="shared" si="4"/>
        <v>1935.03</v>
      </c>
    </row>
    <row r="11" spans="1:22" ht="15" hidden="1">
      <c r="A11" s="7" t="s">
        <v>156</v>
      </c>
      <c r="B11" s="244">
        <v>685.29</v>
      </c>
      <c r="C11" s="8">
        <v>685.29</v>
      </c>
      <c r="D11" s="236"/>
      <c r="E11" s="111">
        <v>685.29</v>
      </c>
      <c r="F11" s="244">
        <f t="shared" si="5"/>
        <v>685.29</v>
      </c>
      <c r="G11" s="8">
        <v>685.29</v>
      </c>
      <c r="H11" s="236"/>
      <c r="I11" s="231">
        <v>685.29</v>
      </c>
      <c r="J11" s="244">
        <f t="shared" si="1"/>
        <v>685.29</v>
      </c>
      <c r="K11" s="8">
        <v>685.29</v>
      </c>
      <c r="L11" s="127">
        <v>685.29</v>
      </c>
      <c r="M11" s="244">
        <f t="shared" si="2"/>
        <v>685.29</v>
      </c>
      <c r="N11" s="8">
        <v>685.29</v>
      </c>
      <c r="O11" s="127">
        <v>685.29</v>
      </c>
      <c r="P11" s="244">
        <f t="shared" si="0"/>
        <v>685.29</v>
      </c>
      <c r="Q11" s="8">
        <v>685.29</v>
      </c>
      <c r="R11" s="127">
        <v>685.29</v>
      </c>
      <c r="S11" s="244">
        <f t="shared" si="3"/>
        <v>685.29</v>
      </c>
      <c r="T11" s="8">
        <v>685.29</v>
      </c>
      <c r="U11" s="127">
        <v>685.29</v>
      </c>
      <c r="V11" s="244">
        <f t="shared" si="4"/>
        <v>685.29</v>
      </c>
    </row>
    <row r="12" spans="1:22" ht="15" hidden="1">
      <c r="A12" s="7" t="s">
        <v>157</v>
      </c>
      <c r="B12" s="244">
        <v>0</v>
      </c>
      <c r="C12" s="8">
        <v>381.07</v>
      </c>
      <c r="D12" s="236"/>
      <c r="E12" s="111"/>
      <c r="F12" s="244">
        <f t="shared" si="5"/>
        <v>381.07</v>
      </c>
      <c r="G12" s="8">
        <v>381.07</v>
      </c>
      <c r="H12" s="236"/>
      <c r="I12" s="117">
        <v>381.07</v>
      </c>
      <c r="J12" s="244">
        <f t="shared" si="1"/>
        <v>381.07</v>
      </c>
      <c r="K12" s="8">
        <v>381.07</v>
      </c>
      <c r="L12" s="127">
        <v>762.14</v>
      </c>
      <c r="M12" s="244">
        <f t="shared" si="2"/>
        <v>0</v>
      </c>
      <c r="N12" s="8">
        <v>381.07</v>
      </c>
      <c r="O12" s="127">
        <v>381.07</v>
      </c>
      <c r="P12" s="244">
        <f t="shared" si="0"/>
        <v>0</v>
      </c>
      <c r="Q12" s="8">
        <v>381.07</v>
      </c>
      <c r="R12" s="127">
        <v>381.07</v>
      </c>
      <c r="S12" s="244">
        <f t="shared" si="3"/>
        <v>0</v>
      </c>
      <c r="T12" s="8">
        <v>381.07</v>
      </c>
      <c r="U12" s="127"/>
      <c r="V12" s="244">
        <f t="shared" si="4"/>
        <v>381.07</v>
      </c>
    </row>
    <row r="13" spans="1:22" ht="15" hidden="1">
      <c r="A13" s="7" t="s">
        <v>158</v>
      </c>
      <c r="B13" s="244">
        <v>2925.6</v>
      </c>
      <c r="C13" s="8">
        <v>365.7</v>
      </c>
      <c r="D13" s="236"/>
      <c r="E13" s="111"/>
      <c r="F13" s="244">
        <f t="shared" si="5"/>
        <v>3291.2999999999997</v>
      </c>
      <c r="G13" s="8">
        <v>365.7</v>
      </c>
      <c r="H13" s="236"/>
      <c r="I13" s="117"/>
      <c r="J13" s="244">
        <f t="shared" si="1"/>
        <v>3656.9999999999995</v>
      </c>
      <c r="K13" s="8">
        <v>365.7</v>
      </c>
      <c r="L13" s="127">
        <v>2559.9</v>
      </c>
      <c r="M13" s="244">
        <f t="shared" si="2"/>
        <v>1462.7999999999993</v>
      </c>
      <c r="N13" s="8">
        <v>365.7</v>
      </c>
      <c r="O13" s="127"/>
      <c r="P13" s="244">
        <f t="shared" si="0"/>
        <v>1828.4999999999993</v>
      </c>
      <c r="Q13" s="8">
        <v>365.7</v>
      </c>
      <c r="R13" s="127">
        <v>365.7</v>
      </c>
      <c r="S13" s="244">
        <f t="shared" si="3"/>
        <v>1828.4999999999993</v>
      </c>
      <c r="T13" s="8">
        <v>365.7</v>
      </c>
      <c r="U13" s="127">
        <v>365.7</v>
      </c>
      <c r="V13" s="244">
        <f t="shared" si="4"/>
        <v>1828.4999999999993</v>
      </c>
    </row>
    <row r="14" spans="1:22" ht="15" hidden="1">
      <c r="A14" s="7" t="s">
        <v>194</v>
      </c>
      <c r="B14" s="244">
        <v>0</v>
      </c>
      <c r="C14" s="8">
        <v>319.59</v>
      </c>
      <c r="D14" s="236"/>
      <c r="E14" s="111"/>
      <c r="F14" s="244">
        <f>B14+C14+D14-E14</f>
        <v>319.59</v>
      </c>
      <c r="G14" s="8">
        <v>319.59</v>
      </c>
      <c r="H14" s="236"/>
      <c r="I14" s="117"/>
      <c r="J14" s="244">
        <f t="shared" si="1"/>
        <v>639.18</v>
      </c>
      <c r="K14" s="8">
        <v>319.59</v>
      </c>
      <c r="L14" s="127">
        <v>639.18</v>
      </c>
      <c r="M14" s="244">
        <f t="shared" si="2"/>
        <v>319.59000000000003</v>
      </c>
      <c r="N14" s="8">
        <v>319.59</v>
      </c>
      <c r="O14" s="127"/>
      <c r="P14" s="244">
        <f>M14+N14-O14</f>
        <v>639.1800000000001</v>
      </c>
      <c r="Q14" s="8">
        <v>319.59</v>
      </c>
      <c r="R14" s="127"/>
      <c r="S14" s="244">
        <f>P14+Q14-R14</f>
        <v>958.77</v>
      </c>
      <c r="T14" s="8">
        <v>319.59</v>
      </c>
      <c r="U14" s="127">
        <v>639.18</v>
      </c>
      <c r="V14" s="244">
        <f>S14+T14-U14</f>
        <v>639.18</v>
      </c>
    </row>
    <row r="15" spans="1:22" ht="15" hidden="1">
      <c r="A15" s="7" t="s">
        <v>195</v>
      </c>
      <c r="B15" s="244">
        <v>303.16</v>
      </c>
      <c r="C15" s="8">
        <v>303.16</v>
      </c>
      <c r="D15" s="236"/>
      <c r="E15" s="111">
        <v>303.16</v>
      </c>
      <c r="F15" s="244">
        <f t="shared" si="5"/>
        <v>303.16</v>
      </c>
      <c r="G15" s="8">
        <v>303.16</v>
      </c>
      <c r="H15" s="236"/>
      <c r="I15" s="117">
        <v>303.16</v>
      </c>
      <c r="J15" s="244">
        <f t="shared" si="1"/>
        <v>303.16</v>
      </c>
      <c r="K15" s="8">
        <v>303.16</v>
      </c>
      <c r="L15" s="127">
        <v>303.16</v>
      </c>
      <c r="M15" s="244">
        <f t="shared" si="2"/>
        <v>303.16</v>
      </c>
      <c r="N15" s="8">
        <v>303.16</v>
      </c>
      <c r="O15" s="127">
        <v>303.16</v>
      </c>
      <c r="P15" s="244">
        <f t="shared" si="0"/>
        <v>303.16</v>
      </c>
      <c r="Q15" s="8">
        <v>303.16</v>
      </c>
      <c r="R15" s="127">
        <v>303.16</v>
      </c>
      <c r="S15" s="244">
        <f t="shared" si="3"/>
        <v>303.16</v>
      </c>
      <c r="T15" s="8">
        <v>303.16</v>
      </c>
      <c r="U15" s="127">
        <v>303.16</v>
      </c>
      <c r="V15" s="244">
        <f t="shared" si="4"/>
        <v>303.16</v>
      </c>
    </row>
    <row r="16" spans="1:22" ht="15" hidden="1">
      <c r="A16" s="7" t="s">
        <v>150</v>
      </c>
      <c r="B16" s="244">
        <v>0</v>
      </c>
      <c r="C16" s="8">
        <v>372.59</v>
      </c>
      <c r="D16" s="236"/>
      <c r="E16" s="111"/>
      <c r="F16" s="244">
        <f t="shared" si="5"/>
        <v>372.59</v>
      </c>
      <c r="G16" s="8">
        <v>372.59</v>
      </c>
      <c r="H16" s="236">
        <v>16912.43</v>
      </c>
      <c r="I16" s="117"/>
      <c r="J16" s="244">
        <f t="shared" si="1"/>
        <v>17657.61</v>
      </c>
      <c r="K16" s="8">
        <v>372.59</v>
      </c>
      <c r="L16" s="127"/>
      <c r="M16" s="244">
        <f t="shared" si="2"/>
        <v>18030.2</v>
      </c>
      <c r="N16" s="8">
        <v>372.59</v>
      </c>
      <c r="O16" s="127">
        <v>745.18</v>
      </c>
      <c r="P16" s="244">
        <f t="shared" si="0"/>
        <v>17657.61</v>
      </c>
      <c r="Q16" s="8">
        <v>372.59</v>
      </c>
      <c r="R16" s="127">
        <v>372.59</v>
      </c>
      <c r="S16" s="244">
        <f t="shared" si="3"/>
        <v>17657.61</v>
      </c>
      <c r="T16" s="8">
        <v>372.59</v>
      </c>
      <c r="U16" s="127">
        <v>745.18</v>
      </c>
      <c r="V16" s="244">
        <f t="shared" si="4"/>
        <v>17285.02</v>
      </c>
    </row>
    <row r="17" spans="1:22" ht="15" hidden="1">
      <c r="A17" s="7" t="s">
        <v>159</v>
      </c>
      <c r="B17" s="244">
        <v>709.14</v>
      </c>
      <c r="C17" s="8">
        <v>354.57</v>
      </c>
      <c r="D17" s="236"/>
      <c r="E17" s="111"/>
      <c r="F17" s="244">
        <f t="shared" si="5"/>
        <v>1063.71</v>
      </c>
      <c r="G17" s="8">
        <v>354.57</v>
      </c>
      <c r="H17" s="236"/>
      <c r="I17" s="117"/>
      <c r="J17" s="244">
        <f t="shared" si="1"/>
        <v>1418.28</v>
      </c>
      <c r="K17" s="8">
        <v>354.57</v>
      </c>
      <c r="L17" s="127">
        <v>709.14</v>
      </c>
      <c r="M17" s="244">
        <f t="shared" si="2"/>
        <v>1063.71</v>
      </c>
      <c r="N17" s="8">
        <v>354.57</v>
      </c>
      <c r="O17" s="127">
        <v>709.14</v>
      </c>
      <c r="P17" s="244">
        <f t="shared" si="0"/>
        <v>709.14</v>
      </c>
      <c r="Q17" s="8">
        <v>354.57</v>
      </c>
      <c r="R17" s="127"/>
      <c r="S17" s="244">
        <f t="shared" si="3"/>
        <v>1063.71</v>
      </c>
      <c r="T17" s="8">
        <v>354.57</v>
      </c>
      <c r="U17" s="127">
        <v>1418.28</v>
      </c>
      <c r="V17" s="244">
        <f t="shared" si="4"/>
        <v>0</v>
      </c>
    </row>
    <row r="18" spans="1:22" ht="15" hidden="1">
      <c r="A18" s="7" t="s">
        <v>160</v>
      </c>
      <c r="B18" s="244">
        <v>37143.81</v>
      </c>
      <c r="C18" s="8">
        <v>0</v>
      </c>
      <c r="D18" s="236"/>
      <c r="E18" s="111"/>
      <c r="F18" s="244">
        <f t="shared" si="5"/>
        <v>37143.81</v>
      </c>
      <c r="G18" s="8">
        <v>0</v>
      </c>
      <c r="H18" s="236"/>
      <c r="I18" s="117"/>
      <c r="J18" s="244">
        <f t="shared" si="1"/>
        <v>37143.81</v>
      </c>
      <c r="K18" s="8">
        <v>0</v>
      </c>
      <c r="L18" s="127"/>
      <c r="M18" s="244">
        <f t="shared" si="2"/>
        <v>37143.81</v>
      </c>
      <c r="N18" s="8">
        <v>0</v>
      </c>
      <c r="O18" s="127"/>
      <c r="P18" s="244">
        <f t="shared" si="0"/>
        <v>37143.81</v>
      </c>
      <c r="Q18" s="8">
        <v>0</v>
      </c>
      <c r="R18" s="127"/>
      <c r="S18" s="244">
        <f t="shared" si="3"/>
        <v>37143.81</v>
      </c>
      <c r="T18" s="8">
        <v>0</v>
      </c>
      <c r="U18" s="127"/>
      <c r="V18" s="244">
        <f t="shared" si="4"/>
        <v>37143.81</v>
      </c>
    </row>
    <row r="19" spans="1:22" ht="15" hidden="1">
      <c r="A19" s="7" t="s">
        <v>161</v>
      </c>
      <c r="B19" s="244">
        <v>581.94</v>
      </c>
      <c r="C19" s="8">
        <v>290.97</v>
      </c>
      <c r="D19" s="236"/>
      <c r="E19" s="111"/>
      <c r="F19" s="244">
        <f t="shared" si="5"/>
        <v>872.9100000000001</v>
      </c>
      <c r="G19" s="8">
        <v>290.97</v>
      </c>
      <c r="H19" s="236"/>
      <c r="I19" s="117"/>
      <c r="J19" s="244">
        <f t="shared" si="1"/>
        <v>1163.88</v>
      </c>
      <c r="K19" s="8">
        <v>290.97</v>
      </c>
      <c r="L19" s="127"/>
      <c r="M19" s="244">
        <f t="shared" si="2"/>
        <v>1454.8500000000001</v>
      </c>
      <c r="N19" s="8">
        <v>290.97</v>
      </c>
      <c r="O19" s="127">
        <v>1454.85</v>
      </c>
      <c r="P19" s="244">
        <f t="shared" si="0"/>
        <v>290.97000000000025</v>
      </c>
      <c r="Q19" s="8">
        <v>290.97</v>
      </c>
      <c r="R19" s="127"/>
      <c r="S19" s="244">
        <f t="shared" si="3"/>
        <v>581.9400000000003</v>
      </c>
      <c r="T19" s="8">
        <v>290.97</v>
      </c>
      <c r="U19" s="127"/>
      <c r="V19" s="244">
        <f t="shared" si="4"/>
        <v>872.9100000000003</v>
      </c>
    </row>
    <row r="20" spans="1:22" ht="15" hidden="1">
      <c r="A20" s="7" t="s">
        <v>162</v>
      </c>
      <c r="B20" s="244">
        <v>0</v>
      </c>
      <c r="C20" s="8">
        <v>216.77</v>
      </c>
      <c r="D20" s="236"/>
      <c r="E20" s="111"/>
      <c r="F20" s="244">
        <f t="shared" si="5"/>
        <v>216.77</v>
      </c>
      <c r="G20" s="8">
        <v>216.77</v>
      </c>
      <c r="H20" s="236"/>
      <c r="I20" s="117">
        <v>216.77</v>
      </c>
      <c r="J20" s="244">
        <f t="shared" si="1"/>
        <v>216.77</v>
      </c>
      <c r="K20" s="8">
        <v>216.77</v>
      </c>
      <c r="L20" s="127">
        <v>216.77</v>
      </c>
      <c r="M20" s="244">
        <f t="shared" si="2"/>
        <v>216.77</v>
      </c>
      <c r="N20" s="8">
        <v>216.77</v>
      </c>
      <c r="O20" s="127">
        <v>216.77</v>
      </c>
      <c r="P20" s="244">
        <f t="shared" si="0"/>
        <v>216.77</v>
      </c>
      <c r="Q20" s="8">
        <v>216.77</v>
      </c>
      <c r="R20" s="127">
        <v>216.77</v>
      </c>
      <c r="S20" s="244">
        <f t="shared" si="3"/>
        <v>216.77</v>
      </c>
      <c r="T20" s="8">
        <v>216.77</v>
      </c>
      <c r="U20" s="127">
        <v>216.77</v>
      </c>
      <c r="V20" s="244">
        <f t="shared" si="4"/>
        <v>216.77</v>
      </c>
    </row>
    <row r="21" spans="1:22" ht="15" hidden="1">
      <c r="A21" s="7" t="s">
        <v>163</v>
      </c>
      <c r="B21" s="244">
        <v>0</v>
      </c>
      <c r="C21" s="8">
        <v>283.55</v>
      </c>
      <c r="D21" s="236"/>
      <c r="E21" s="111"/>
      <c r="F21" s="244">
        <f t="shared" si="5"/>
        <v>283.55</v>
      </c>
      <c r="G21" s="8">
        <v>283.55</v>
      </c>
      <c r="H21" s="236">
        <v>12613.41</v>
      </c>
      <c r="I21" s="117">
        <v>283.55</v>
      </c>
      <c r="J21" s="244">
        <f t="shared" si="1"/>
        <v>12896.960000000001</v>
      </c>
      <c r="K21" s="8">
        <v>283.55</v>
      </c>
      <c r="L21" s="127">
        <v>12896.96</v>
      </c>
      <c r="M21" s="244">
        <f t="shared" si="2"/>
        <v>283.5500000000011</v>
      </c>
      <c r="N21" s="8">
        <v>283.55</v>
      </c>
      <c r="O21" s="127">
        <v>283.55</v>
      </c>
      <c r="P21" s="244">
        <f t="shared" si="0"/>
        <v>283.55000000000103</v>
      </c>
      <c r="Q21" s="8">
        <v>283.55</v>
      </c>
      <c r="R21" s="127">
        <v>283.55</v>
      </c>
      <c r="S21" s="244">
        <f t="shared" si="3"/>
        <v>283.55000000000103</v>
      </c>
      <c r="T21" s="8">
        <v>283.55</v>
      </c>
      <c r="U21" s="127">
        <v>283.55</v>
      </c>
      <c r="V21" s="244">
        <f t="shared" si="4"/>
        <v>283.55000000000103</v>
      </c>
    </row>
    <row r="22" spans="1:22" ht="15" hidden="1">
      <c r="A22" s="7" t="s">
        <v>164</v>
      </c>
      <c r="B22" s="244">
        <v>0</v>
      </c>
      <c r="C22" s="8">
        <v>179.14</v>
      </c>
      <c r="D22" s="236"/>
      <c r="E22" s="111"/>
      <c r="F22" s="244">
        <f t="shared" si="5"/>
        <v>179.14</v>
      </c>
      <c r="G22" s="8">
        <v>179.14</v>
      </c>
      <c r="H22" s="236">
        <v>7856.31</v>
      </c>
      <c r="I22" s="117"/>
      <c r="J22" s="244">
        <f t="shared" si="1"/>
        <v>8214.59</v>
      </c>
      <c r="K22" s="8">
        <v>179.14</v>
      </c>
      <c r="L22" s="127"/>
      <c r="M22" s="244">
        <f t="shared" si="2"/>
        <v>8393.73</v>
      </c>
      <c r="N22" s="8">
        <v>179.14</v>
      </c>
      <c r="O22" s="127">
        <v>2537.42</v>
      </c>
      <c r="P22" s="244">
        <f t="shared" si="0"/>
        <v>6035.449999999999</v>
      </c>
      <c r="Q22" s="8">
        <v>179.14</v>
      </c>
      <c r="R22" s="127"/>
      <c r="S22" s="244">
        <f t="shared" si="3"/>
        <v>6214.589999999999</v>
      </c>
      <c r="T22" s="8">
        <v>179.14</v>
      </c>
      <c r="U22" s="127"/>
      <c r="V22" s="244">
        <f t="shared" si="4"/>
        <v>6393.73</v>
      </c>
    </row>
    <row r="23" spans="1:22" ht="15" hidden="1">
      <c r="A23" s="7" t="s">
        <v>165</v>
      </c>
      <c r="B23" s="244">
        <v>0</v>
      </c>
      <c r="C23" s="8">
        <v>270.3</v>
      </c>
      <c r="D23" s="236"/>
      <c r="E23" s="111"/>
      <c r="F23" s="244">
        <f t="shared" si="5"/>
        <v>270.3</v>
      </c>
      <c r="G23" s="8">
        <v>270.3</v>
      </c>
      <c r="H23" s="236">
        <v>12024.02</v>
      </c>
      <c r="I23" s="117"/>
      <c r="J23" s="244">
        <f t="shared" si="1"/>
        <v>12564.62</v>
      </c>
      <c r="K23" s="8">
        <v>270.3</v>
      </c>
      <c r="L23" s="127"/>
      <c r="M23" s="244">
        <f t="shared" si="2"/>
        <v>12834.92</v>
      </c>
      <c r="N23" s="8">
        <v>270.3</v>
      </c>
      <c r="O23" s="127"/>
      <c r="P23" s="244">
        <f t="shared" si="0"/>
        <v>13105.22</v>
      </c>
      <c r="Q23" s="8">
        <v>270.3</v>
      </c>
      <c r="R23" s="127"/>
      <c r="S23" s="244">
        <f t="shared" si="3"/>
        <v>13375.519999999999</v>
      </c>
      <c r="T23" s="8">
        <v>270.3</v>
      </c>
      <c r="U23" s="127"/>
      <c r="V23" s="244">
        <f t="shared" si="4"/>
        <v>13645.819999999998</v>
      </c>
    </row>
    <row r="24" spans="1:22" ht="15" hidden="1">
      <c r="A24" s="7" t="s">
        <v>166</v>
      </c>
      <c r="B24" s="244">
        <v>0</v>
      </c>
      <c r="C24" s="8">
        <v>673.63</v>
      </c>
      <c r="D24" s="236"/>
      <c r="E24" s="111"/>
      <c r="F24" s="244">
        <f t="shared" si="5"/>
        <v>673.63</v>
      </c>
      <c r="G24" s="8">
        <v>673.63</v>
      </c>
      <c r="H24" s="236">
        <v>29965.84</v>
      </c>
      <c r="I24" s="117"/>
      <c r="J24" s="244">
        <f t="shared" si="1"/>
        <v>31313.1</v>
      </c>
      <c r="K24" s="8">
        <v>673.63</v>
      </c>
      <c r="L24" s="127">
        <v>30639.47</v>
      </c>
      <c r="M24" s="244">
        <f t="shared" si="2"/>
        <v>1347.2599999999984</v>
      </c>
      <c r="N24" s="8">
        <v>673.63</v>
      </c>
      <c r="O24" s="127">
        <v>673.63</v>
      </c>
      <c r="P24" s="244">
        <f t="shared" si="0"/>
        <v>1347.2599999999984</v>
      </c>
      <c r="Q24" s="8">
        <v>673.63</v>
      </c>
      <c r="R24" s="127">
        <v>673.63</v>
      </c>
      <c r="S24" s="244">
        <f t="shared" si="3"/>
        <v>1347.2599999999984</v>
      </c>
      <c r="T24" s="8">
        <v>673.63</v>
      </c>
      <c r="U24" s="127">
        <v>673.63</v>
      </c>
      <c r="V24" s="244">
        <f t="shared" si="4"/>
        <v>1347.2599999999984</v>
      </c>
    </row>
    <row r="25" spans="1:22" ht="15" hidden="1">
      <c r="A25" s="7" t="s">
        <v>106</v>
      </c>
      <c r="B25" s="244">
        <v>0</v>
      </c>
      <c r="C25" s="8">
        <v>1574.63</v>
      </c>
      <c r="D25" s="236"/>
      <c r="E25" s="111">
        <v>1574.63</v>
      </c>
      <c r="F25" s="244">
        <f t="shared" si="5"/>
        <v>0</v>
      </c>
      <c r="G25" s="8">
        <v>1574.63</v>
      </c>
      <c r="H25" s="236"/>
      <c r="I25" s="117">
        <v>1574.63</v>
      </c>
      <c r="J25" s="244">
        <f t="shared" si="1"/>
        <v>0</v>
      </c>
      <c r="K25" s="8">
        <v>1574.63</v>
      </c>
      <c r="L25" s="127">
        <v>1574.63</v>
      </c>
      <c r="M25" s="244">
        <f t="shared" si="2"/>
        <v>0</v>
      </c>
      <c r="N25" s="8">
        <v>1574.63</v>
      </c>
      <c r="O25" s="127">
        <v>1574.63</v>
      </c>
      <c r="P25" s="244">
        <f t="shared" si="0"/>
        <v>0</v>
      </c>
      <c r="Q25" s="8">
        <v>1574.63</v>
      </c>
      <c r="R25" s="127">
        <v>1574.63</v>
      </c>
      <c r="S25" s="244">
        <f t="shared" si="3"/>
        <v>0</v>
      </c>
      <c r="T25" s="8">
        <v>1574.63</v>
      </c>
      <c r="U25" s="127">
        <v>1574.63</v>
      </c>
      <c r="V25" s="244">
        <f t="shared" si="4"/>
        <v>0</v>
      </c>
    </row>
    <row r="26" spans="1:22" ht="15" hidden="1">
      <c r="A26" s="7" t="s">
        <v>63</v>
      </c>
      <c r="B26" s="244">
        <v>303.16</v>
      </c>
      <c r="C26" s="8">
        <v>303.16</v>
      </c>
      <c r="D26" s="236"/>
      <c r="E26" s="111">
        <v>303.16</v>
      </c>
      <c r="F26" s="244">
        <f t="shared" si="5"/>
        <v>303.16</v>
      </c>
      <c r="G26" s="8">
        <v>303.16</v>
      </c>
      <c r="H26" s="236"/>
      <c r="I26" s="117"/>
      <c r="J26" s="244">
        <f t="shared" si="1"/>
        <v>606.32</v>
      </c>
      <c r="K26" s="8">
        <v>303.16</v>
      </c>
      <c r="L26" s="127"/>
      <c r="M26" s="244">
        <f t="shared" si="2"/>
        <v>909.48</v>
      </c>
      <c r="N26" s="8">
        <v>303.16</v>
      </c>
      <c r="O26" s="127">
        <v>303.16</v>
      </c>
      <c r="P26" s="244">
        <f t="shared" si="0"/>
        <v>909.48</v>
      </c>
      <c r="Q26" s="8">
        <v>303.16</v>
      </c>
      <c r="R26" s="127">
        <v>303.16</v>
      </c>
      <c r="S26" s="244">
        <f t="shared" si="3"/>
        <v>909.48</v>
      </c>
      <c r="T26" s="8">
        <v>303.16</v>
      </c>
      <c r="U26" s="127"/>
      <c r="V26" s="244">
        <f t="shared" si="4"/>
        <v>1212.64</v>
      </c>
    </row>
    <row r="27" spans="1:22" ht="15" hidden="1">
      <c r="A27" s="7" t="s">
        <v>66</v>
      </c>
      <c r="B27" s="244">
        <v>372.59</v>
      </c>
      <c r="C27" s="8">
        <v>372.59</v>
      </c>
      <c r="D27" s="236"/>
      <c r="E27" s="111"/>
      <c r="F27" s="244">
        <f t="shared" si="5"/>
        <v>745.18</v>
      </c>
      <c r="G27" s="8">
        <v>372.59</v>
      </c>
      <c r="H27" s="236"/>
      <c r="I27" s="117">
        <v>745.18</v>
      </c>
      <c r="J27" s="244">
        <f t="shared" si="1"/>
        <v>372.59000000000003</v>
      </c>
      <c r="K27" s="8">
        <v>372.59</v>
      </c>
      <c r="L27" s="127">
        <v>372.59</v>
      </c>
      <c r="M27" s="244">
        <f t="shared" si="2"/>
        <v>372.5900000000001</v>
      </c>
      <c r="N27" s="8">
        <v>372.59</v>
      </c>
      <c r="O27" s="127">
        <v>372.59</v>
      </c>
      <c r="P27" s="244">
        <f t="shared" si="0"/>
        <v>372.5900000000001</v>
      </c>
      <c r="Q27" s="8">
        <v>372.59</v>
      </c>
      <c r="R27" s="127">
        <v>372.59</v>
      </c>
      <c r="S27" s="244">
        <f t="shared" si="3"/>
        <v>372.5900000000001</v>
      </c>
      <c r="T27" s="8">
        <v>372.59</v>
      </c>
      <c r="U27" s="127">
        <v>372.59</v>
      </c>
      <c r="V27" s="244">
        <f t="shared" si="4"/>
        <v>372.5900000000001</v>
      </c>
    </row>
    <row r="28" spans="1:22" ht="15" hidden="1">
      <c r="A28" s="7" t="s">
        <v>64</v>
      </c>
      <c r="B28" s="244">
        <v>689</v>
      </c>
      <c r="C28" s="8">
        <v>689</v>
      </c>
      <c r="D28" s="236"/>
      <c r="E28" s="111">
        <v>689</v>
      </c>
      <c r="F28" s="244">
        <f t="shared" si="5"/>
        <v>689</v>
      </c>
      <c r="G28" s="8">
        <v>689</v>
      </c>
      <c r="H28" s="236"/>
      <c r="I28" s="117">
        <v>689</v>
      </c>
      <c r="J28" s="244">
        <f t="shared" si="1"/>
        <v>689</v>
      </c>
      <c r="K28" s="8">
        <v>689</v>
      </c>
      <c r="L28" s="127">
        <v>689</v>
      </c>
      <c r="M28" s="244">
        <f t="shared" si="2"/>
        <v>689</v>
      </c>
      <c r="N28" s="8">
        <v>689</v>
      </c>
      <c r="O28" s="127">
        <v>689</v>
      </c>
      <c r="P28" s="244">
        <f t="shared" si="0"/>
        <v>689</v>
      </c>
      <c r="Q28" s="8">
        <v>689</v>
      </c>
      <c r="R28" s="127">
        <v>689</v>
      </c>
      <c r="S28" s="244">
        <f t="shared" si="3"/>
        <v>689</v>
      </c>
      <c r="T28" s="8">
        <v>689</v>
      </c>
      <c r="U28" s="127">
        <v>689</v>
      </c>
      <c r="V28" s="244">
        <f t="shared" si="4"/>
        <v>689</v>
      </c>
    </row>
    <row r="29" spans="1:22" ht="15" hidden="1">
      <c r="A29" s="7" t="s">
        <v>62</v>
      </c>
      <c r="B29" s="244">
        <v>619.57</v>
      </c>
      <c r="C29" s="8">
        <v>619.57</v>
      </c>
      <c r="D29" s="236"/>
      <c r="E29" s="111">
        <v>619.57</v>
      </c>
      <c r="F29" s="244">
        <f t="shared" si="5"/>
        <v>619.57</v>
      </c>
      <c r="G29" s="8">
        <v>619.57</v>
      </c>
      <c r="H29" s="236"/>
      <c r="I29" s="117">
        <v>619.57</v>
      </c>
      <c r="J29" s="244">
        <f t="shared" si="1"/>
        <v>619.57</v>
      </c>
      <c r="K29" s="8">
        <v>619.57</v>
      </c>
      <c r="L29" s="127">
        <v>619.57</v>
      </c>
      <c r="M29" s="244">
        <f t="shared" si="2"/>
        <v>619.57</v>
      </c>
      <c r="N29" s="8">
        <v>619.57</v>
      </c>
      <c r="O29" s="127">
        <v>619.57</v>
      </c>
      <c r="P29" s="244">
        <f t="shared" si="0"/>
        <v>619.57</v>
      </c>
      <c r="Q29" s="8">
        <v>619.57</v>
      </c>
      <c r="R29" s="127">
        <v>619.57</v>
      </c>
      <c r="S29" s="244">
        <f t="shared" si="3"/>
        <v>619.57</v>
      </c>
      <c r="T29" s="8">
        <v>619.57</v>
      </c>
      <c r="U29" s="127">
        <v>619.57</v>
      </c>
      <c r="V29" s="244">
        <f t="shared" si="4"/>
        <v>619.57</v>
      </c>
    </row>
    <row r="30" spans="1:22" ht="15" hidden="1">
      <c r="A30" s="7" t="s">
        <v>168</v>
      </c>
      <c r="B30" s="244">
        <v>0</v>
      </c>
      <c r="C30" s="8">
        <v>660.91</v>
      </c>
      <c r="D30" s="236"/>
      <c r="E30" s="111"/>
      <c r="F30" s="244">
        <f t="shared" si="5"/>
        <v>660.91</v>
      </c>
      <c r="G30" s="8">
        <v>660.91</v>
      </c>
      <c r="H30" s="236"/>
      <c r="I30" s="117">
        <v>660.91</v>
      </c>
      <c r="J30" s="244">
        <f t="shared" si="1"/>
        <v>660.91</v>
      </c>
      <c r="K30" s="8">
        <v>660.91</v>
      </c>
      <c r="L30" s="127">
        <v>660.91</v>
      </c>
      <c r="M30" s="244">
        <f t="shared" si="2"/>
        <v>660.91</v>
      </c>
      <c r="N30" s="8">
        <v>660.91</v>
      </c>
      <c r="O30" s="127">
        <v>660.91</v>
      </c>
      <c r="P30" s="244">
        <f t="shared" si="0"/>
        <v>660.91</v>
      </c>
      <c r="Q30" s="8">
        <v>660.91</v>
      </c>
      <c r="R30" s="127">
        <v>660.91</v>
      </c>
      <c r="S30" s="244">
        <f t="shared" si="3"/>
        <v>660.91</v>
      </c>
      <c r="T30" s="8">
        <v>660.91</v>
      </c>
      <c r="U30" s="127">
        <v>660.91</v>
      </c>
      <c r="V30" s="244">
        <f t="shared" si="4"/>
        <v>660.91</v>
      </c>
    </row>
    <row r="31" spans="1:22" ht="15" hidden="1">
      <c r="A31" s="7" t="s">
        <v>65</v>
      </c>
      <c r="B31" s="244">
        <v>686.35</v>
      </c>
      <c r="C31" s="8">
        <v>686.35</v>
      </c>
      <c r="D31" s="236"/>
      <c r="E31" s="111"/>
      <c r="F31" s="244">
        <f t="shared" si="5"/>
        <v>1372.7</v>
      </c>
      <c r="G31" s="8">
        <v>686.35</v>
      </c>
      <c r="H31" s="236"/>
      <c r="I31" s="117">
        <v>1372.7</v>
      </c>
      <c r="J31" s="244">
        <f t="shared" si="1"/>
        <v>686.3500000000001</v>
      </c>
      <c r="K31" s="8">
        <v>686.35</v>
      </c>
      <c r="L31" s="127">
        <v>686.35</v>
      </c>
      <c r="M31" s="244">
        <f t="shared" si="2"/>
        <v>686.3500000000003</v>
      </c>
      <c r="N31" s="8">
        <v>686.35</v>
      </c>
      <c r="O31" s="127">
        <v>686.35</v>
      </c>
      <c r="P31" s="244">
        <f t="shared" si="0"/>
        <v>686.3500000000003</v>
      </c>
      <c r="Q31" s="8">
        <v>686.35</v>
      </c>
      <c r="R31" s="127">
        <v>686.35</v>
      </c>
      <c r="S31" s="244">
        <f t="shared" si="3"/>
        <v>686.3500000000003</v>
      </c>
      <c r="T31" s="8">
        <v>686.35</v>
      </c>
      <c r="U31" s="127">
        <v>686.35</v>
      </c>
      <c r="V31" s="244">
        <f t="shared" si="4"/>
        <v>686.3500000000003</v>
      </c>
    </row>
    <row r="32" spans="1:22" ht="15" hidden="1">
      <c r="A32" s="7" t="s">
        <v>68</v>
      </c>
      <c r="B32" s="244">
        <v>0</v>
      </c>
      <c r="C32" s="8">
        <v>683.7</v>
      </c>
      <c r="D32" s="236"/>
      <c r="E32" s="111"/>
      <c r="F32" s="244">
        <f t="shared" si="5"/>
        <v>683.7</v>
      </c>
      <c r="G32" s="8">
        <v>683.7</v>
      </c>
      <c r="H32" s="236"/>
      <c r="I32" s="117">
        <v>683.7</v>
      </c>
      <c r="J32" s="244">
        <f t="shared" si="1"/>
        <v>683.7</v>
      </c>
      <c r="K32" s="8">
        <v>683.7</v>
      </c>
      <c r="L32" s="127">
        <v>683.7</v>
      </c>
      <c r="M32" s="244">
        <f t="shared" si="2"/>
        <v>683.7</v>
      </c>
      <c r="N32" s="8">
        <v>683.7</v>
      </c>
      <c r="O32" s="127">
        <v>683.7</v>
      </c>
      <c r="P32" s="244">
        <f t="shared" si="0"/>
        <v>683.7</v>
      </c>
      <c r="Q32" s="8">
        <v>683.7</v>
      </c>
      <c r="R32" s="127">
        <v>683.7</v>
      </c>
      <c r="S32" s="244">
        <f t="shared" si="3"/>
        <v>683.7</v>
      </c>
      <c r="T32" s="8">
        <v>683.7</v>
      </c>
      <c r="U32" s="127"/>
      <c r="V32" s="244">
        <f t="shared" si="4"/>
        <v>1367.4</v>
      </c>
    </row>
    <row r="33" spans="1:22" ht="15" hidden="1">
      <c r="A33" s="7" t="s">
        <v>67</v>
      </c>
      <c r="B33" s="244">
        <v>0</v>
      </c>
      <c r="C33" s="8">
        <v>185.5</v>
      </c>
      <c r="D33" s="236"/>
      <c r="E33" s="111"/>
      <c r="F33" s="244">
        <f>B33+C33+D33-E33</f>
        <v>185.5</v>
      </c>
      <c r="G33" s="8">
        <v>185.5</v>
      </c>
      <c r="H33" s="236"/>
      <c r="I33" s="117">
        <v>185.5</v>
      </c>
      <c r="J33" s="244">
        <f t="shared" si="1"/>
        <v>185.5</v>
      </c>
      <c r="K33" s="8">
        <v>185.5</v>
      </c>
      <c r="L33" s="127">
        <v>185.5</v>
      </c>
      <c r="M33" s="244">
        <f t="shared" si="2"/>
        <v>185.5</v>
      </c>
      <c r="N33" s="8">
        <v>185.5</v>
      </c>
      <c r="O33" s="127">
        <v>371</v>
      </c>
      <c r="P33" s="244">
        <f>M33+N33-O33</f>
        <v>0</v>
      </c>
      <c r="Q33" s="8">
        <v>185.5</v>
      </c>
      <c r="R33" s="127">
        <v>185.5</v>
      </c>
      <c r="S33" s="244">
        <f>P33+Q33-R33</f>
        <v>0</v>
      </c>
      <c r="T33" s="8">
        <v>185.5</v>
      </c>
      <c r="U33" s="127"/>
      <c r="V33" s="244">
        <f>S33+T33-U33</f>
        <v>185.5</v>
      </c>
    </row>
    <row r="34" spans="1:22" ht="15" hidden="1">
      <c r="A34" s="7" t="s">
        <v>238</v>
      </c>
      <c r="B34" s="244">
        <v>0</v>
      </c>
      <c r="C34" s="8">
        <v>1065.3</v>
      </c>
      <c r="D34" s="236"/>
      <c r="E34" s="111"/>
      <c r="F34" s="244">
        <f t="shared" si="5"/>
        <v>1065.3</v>
      </c>
      <c r="G34" s="8"/>
      <c r="H34" s="237"/>
      <c r="I34" s="231">
        <v>1065.3</v>
      </c>
      <c r="J34" s="244">
        <f t="shared" si="1"/>
        <v>0</v>
      </c>
      <c r="K34" s="8"/>
      <c r="L34" s="127">
        <v>0</v>
      </c>
      <c r="M34" s="244">
        <f t="shared" si="2"/>
        <v>0</v>
      </c>
      <c r="N34" s="8"/>
      <c r="O34" s="127"/>
      <c r="P34" s="244">
        <f t="shared" si="0"/>
        <v>0</v>
      </c>
      <c r="Q34" s="8">
        <v>177.55</v>
      </c>
      <c r="R34" s="127"/>
      <c r="S34" s="244">
        <f t="shared" si="3"/>
        <v>177.55</v>
      </c>
      <c r="T34" s="8">
        <v>177.55</v>
      </c>
      <c r="U34" s="127"/>
      <c r="V34" s="244">
        <f t="shared" si="4"/>
        <v>355.1</v>
      </c>
    </row>
    <row r="35" spans="1:22" ht="15" hidden="1">
      <c r="A35" s="241" t="s">
        <v>21</v>
      </c>
      <c r="B35" s="242">
        <f aca="true" t="shared" si="6" ref="B35:V35">SUM(B5:B34)</f>
        <v>47191.02</v>
      </c>
      <c r="C35" s="242">
        <f t="shared" si="6"/>
        <v>19073.639999999996</v>
      </c>
      <c r="D35" s="242">
        <f t="shared" si="6"/>
        <v>0</v>
      </c>
      <c r="E35" s="242">
        <f t="shared" si="6"/>
        <v>4174.8099999999995</v>
      </c>
      <c r="F35" s="242">
        <f t="shared" si="6"/>
        <v>62089.850000000006</v>
      </c>
      <c r="G35" s="242">
        <f t="shared" si="6"/>
        <v>18008.339999999997</v>
      </c>
      <c r="H35" s="242">
        <f t="shared" si="6"/>
        <v>126251.33</v>
      </c>
      <c r="I35" s="242">
        <f t="shared" si="6"/>
        <v>15028.150000000001</v>
      </c>
      <c r="J35" s="242">
        <f t="shared" si="6"/>
        <v>191321.37000000005</v>
      </c>
      <c r="K35" s="242">
        <f t="shared" si="6"/>
        <v>19687.379999999997</v>
      </c>
      <c r="L35" s="242">
        <f t="shared" si="6"/>
        <v>62208.85999999999</v>
      </c>
      <c r="M35" s="242">
        <f t="shared" si="6"/>
        <v>148799.89000000007</v>
      </c>
      <c r="N35" s="242">
        <f t="shared" si="6"/>
        <v>18568.019999999997</v>
      </c>
      <c r="O35" s="242">
        <f t="shared" si="6"/>
        <v>35353.39</v>
      </c>
      <c r="P35" s="242">
        <f t="shared" si="6"/>
        <v>132014.52000000002</v>
      </c>
      <c r="Q35" s="242">
        <f t="shared" si="6"/>
        <v>18745.569999999996</v>
      </c>
      <c r="R35" s="242">
        <f t="shared" si="6"/>
        <v>20627.05</v>
      </c>
      <c r="S35" s="242">
        <f t="shared" si="6"/>
        <v>130133.04000000001</v>
      </c>
      <c r="T35" s="242">
        <f t="shared" si="6"/>
        <v>18745.569999999996</v>
      </c>
      <c r="U35" s="242">
        <f t="shared" si="6"/>
        <v>21911.460000000006</v>
      </c>
      <c r="V35" s="242">
        <f t="shared" si="6"/>
        <v>126967.15000000001</v>
      </c>
    </row>
    <row r="36" spans="4:5" ht="15" hidden="1">
      <c r="D36" s="230"/>
      <c r="E36" s="221"/>
    </row>
    <row r="37" spans="1:22" ht="15" hidden="1">
      <c r="A37" s="225" t="s">
        <v>97</v>
      </c>
      <c r="B37" s="226">
        <v>13215.04</v>
      </c>
      <c r="C37" s="226">
        <v>3608.48</v>
      </c>
      <c r="D37" s="22">
        <v>0</v>
      </c>
      <c r="E37" s="102">
        <v>13215.04</v>
      </c>
      <c r="F37" s="22">
        <f>B37+C37-E37</f>
        <v>3608.4799999999996</v>
      </c>
      <c r="G37" s="102">
        <v>12255.96</v>
      </c>
      <c r="H37" s="22">
        <v>0</v>
      </c>
      <c r="I37" s="229">
        <v>3608.08</v>
      </c>
      <c r="J37" s="226">
        <f>F37+G37-I37</f>
        <v>12256.359999999999</v>
      </c>
      <c r="K37" s="229">
        <v>12877.65</v>
      </c>
      <c r="L37" s="226">
        <v>12255.96</v>
      </c>
      <c r="M37" s="226">
        <f>J37+K37-L37</f>
        <v>12878.05</v>
      </c>
      <c r="N37" s="229">
        <v>13007.5</v>
      </c>
      <c r="O37" s="229">
        <v>12877.65</v>
      </c>
      <c r="P37" s="226">
        <f>M37+N37-O37</f>
        <v>13007.9</v>
      </c>
      <c r="Q37" s="226">
        <v>12708.58</v>
      </c>
      <c r="R37" s="102">
        <v>13007.5</v>
      </c>
      <c r="S37" s="226">
        <f>P37+Q37-R37</f>
        <v>12708.98</v>
      </c>
      <c r="T37" s="226">
        <v>12708.58</v>
      </c>
      <c r="U37" s="229">
        <v>12708.58</v>
      </c>
      <c r="V37" s="226">
        <f>S37+T37-U37</f>
        <v>12708.979999999998</v>
      </c>
    </row>
    <row r="38" spans="1:22" ht="15" hidden="1">
      <c r="A38" s="225" t="s">
        <v>239</v>
      </c>
      <c r="B38" s="22">
        <f>B35+B37</f>
        <v>60406.06</v>
      </c>
      <c r="C38" s="22">
        <f>C35+C37</f>
        <v>22682.119999999995</v>
      </c>
      <c r="D38" s="22">
        <v>0</v>
      </c>
      <c r="E38" s="22">
        <f>E35+E37</f>
        <v>17389.85</v>
      </c>
      <c r="F38" s="22">
        <f>F35+F37</f>
        <v>65698.33</v>
      </c>
      <c r="G38" s="22">
        <f>G35+H35+G37</f>
        <v>156515.62999999998</v>
      </c>
      <c r="H38" s="22">
        <f>H35</f>
        <v>126251.33</v>
      </c>
      <c r="I38" s="22">
        <f aca="true" t="shared" si="7" ref="I38:P38">I35+I37</f>
        <v>18636.230000000003</v>
      </c>
      <c r="J38" s="22">
        <f t="shared" si="7"/>
        <v>203577.73000000004</v>
      </c>
      <c r="K38" s="22">
        <f t="shared" si="7"/>
        <v>32565.03</v>
      </c>
      <c r="L38" s="22">
        <f t="shared" si="7"/>
        <v>74464.81999999999</v>
      </c>
      <c r="M38" s="22">
        <f t="shared" si="7"/>
        <v>161677.94000000006</v>
      </c>
      <c r="N38" s="22">
        <f t="shared" si="7"/>
        <v>31575.519999999997</v>
      </c>
      <c r="O38" s="22">
        <f t="shared" si="7"/>
        <v>48231.04</v>
      </c>
      <c r="P38" s="22">
        <f t="shared" si="7"/>
        <v>145022.42</v>
      </c>
      <c r="Q38" s="22">
        <f>Q35+Q37</f>
        <v>31454.149999999994</v>
      </c>
      <c r="R38" s="22">
        <f>R35+R37</f>
        <v>33634.55</v>
      </c>
      <c r="S38" s="22">
        <f>S35+S37</f>
        <v>142842.02000000002</v>
      </c>
      <c r="T38" s="22">
        <f>T35+T37</f>
        <v>31454.149999999994</v>
      </c>
      <c r="U38" s="22">
        <f>U35+U37</f>
        <v>34620.04000000001</v>
      </c>
      <c r="V38" s="22">
        <f>V37+V35</f>
        <v>139676.13</v>
      </c>
    </row>
    <row r="39" ht="15" hidden="1"/>
    <row r="40" spans="1:20" ht="15" customHeight="1" hidden="1">
      <c r="A40" s="380" t="s">
        <v>1</v>
      </c>
      <c r="B40" s="413" t="s">
        <v>7</v>
      </c>
      <c r="C40" s="382" t="s">
        <v>74</v>
      </c>
      <c r="D40" s="383"/>
      <c r="E40" s="384"/>
      <c r="F40" s="382" t="s">
        <v>75</v>
      </c>
      <c r="G40" s="383"/>
      <c r="H40" s="384"/>
      <c r="I40" s="382" t="s">
        <v>76</v>
      </c>
      <c r="J40" s="383"/>
      <c r="K40" s="384"/>
      <c r="L40" s="382" t="s">
        <v>77</v>
      </c>
      <c r="M40" s="383"/>
      <c r="N40" s="384"/>
      <c r="O40" s="382" t="s">
        <v>78</v>
      </c>
      <c r="P40" s="383"/>
      <c r="Q40" s="384"/>
      <c r="R40" s="382" t="s">
        <v>79</v>
      </c>
      <c r="S40" s="383"/>
      <c r="T40" s="384"/>
    </row>
    <row r="41" spans="1:20" ht="25.5" hidden="1">
      <c r="A41" s="381"/>
      <c r="B41" s="414"/>
      <c r="C41" s="4" t="s">
        <v>5</v>
      </c>
      <c r="D41" s="4" t="s">
        <v>6</v>
      </c>
      <c r="E41" s="97" t="s">
        <v>7</v>
      </c>
      <c r="F41" s="4" t="s">
        <v>5</v>
      </c>
      <c r="G41" s="4" t="s">
        <v>6</v>
      </c>
      <c r="H41" s="243" t="s">
        <v>7</v>
      </c>
      <c r="I41" s="4" t="s">
        <v>5</v>
      </c>
      <c r="J41" s="4" t="s">
        <v>6</v>
      </c>
      <c r="K41" s="243" t="s">
        <v>7</v>
      </c>
      <c r="L41" s="4" t="s">
        <v>5</v>
      </c>
      <c r="M41" s="4" t="s">
        <v>6</v>
      </c>
      <c r="N41" s="243" t="s">
        <v>7</v>
      </c>
      <c r="O41" s="4" t="s">
        <v>5</v>
      </c>
      <c r="P41" s="4" t="s">
        <v>6</v>
      </c>
      <c r="Q41" s="243" t="s">
        <v>7</v>
      </c>
      <c r="R41" s="4" t="s">
        <v>5</v>
      </c>
      <c r="S41" s="4" t="s">
        <v>6</v>
      </c>
      <c r="T41" s="243" t="s">
        <v>7</v>
      </c>
    </row>
    <row r="42" spans="1:20" ht="15" hidden="1">
      <c r="A42" s="165" t="s">
        <v>151</v>
      </c>
      <c r="B42" s="56">
        <f aca="true" t="shared" si="8" ref="B42:B71">V5</f>
        <v>4271.8</v>
      </c>
      <c r="C42" s="219">
        <v>4271.8</v>
      </c>
      <c r="D42" s="127">
        <v>4271.8</v>
      </c>
      <c r="E42" s="56">
        <f>B42+C42-D42</f>
        <v>4271.8</v>
      </c>
      <c r="F42" s="161">
        <v>4271.8</v>
      </c>
      <c r="G42" s="127">
        <v>4271.8</v>
      </c>
      <c r="H42" s="244">
        <f>E42+F42-G42</f>
        <v>4271.8</v>
      </c>
      <c r="I42" s="161">
        <v>4271.8</v>
      </c>
      <c r="J42" s="127">
        <v>4271.8</v>
      </c>
      <c r="K42" s="244">
        <f>H42+I42-J42</f>
        <v>4271.8</v>
      </c>
      <c r="L42" s="161">
        <v>4271.8</v>
      </c>
      <c r="M42" s="127">
        <v>4271.8</v>
      </c>
      <c r="N42" s="244">
        <f>K42+L42-M42</f>
        <v>4271.8</v>
      </c>
      <c r="O42" s="161">
        <v>4271.8</v>
      </c>
      <c r="P42" s="127">
        <v>4271.8</v>
      </c>
      <c r="Q42" s="244">
        <f>N42+O42-P42</f>
        <v>4271.8</v>
      </c>
      <c r="R42" s="161">
        <v>4271.8</v>
      </c>
      <c r="S42" s="127">
        <v>8543.6</v>
      </c>
      <c r="T42" s="244">
        <f>Q42+R42-S42</f>
        <v>0</v>
      </c>
    </row>
    <row r="43" spans="1:20" ht="15" hidden="1">
      <c r="A43" s="165" t="s">
        <v>287</v>
      </c>
      <c r="B43" s="56">
        <f t="shared" si="8"/>
        <v>559.6799999999997</v>
      </c>
      <c r="C43" s="168">
        <v>559.68</v>
      </c>
      <c r="D43" s="127">
        <v>559.68</v>
      </c>
      <c r="E43" s="56">
        <f aca="true" t="shared" si="9" ref="E43:E71">B43+C43-D43</f>
        <v>559.6799999999997</v>
      </c>
      <c r="F43" s="168">
        <v>559.68</v>
      </c>
      <c r="G43" s="127">
        <v>559.68</v>
      </c>
      <c r="H43" s="244">
        <f aca="true" t="shared" si="10" ref="H43:H71">E43+F43-G43</f>
        <v>559.6799999999997</v>
      </c>
      <c r="I43" s="168">
        <v>559.68</v>
      </c>
      <c r="J43" s="127">
        <v>559.68</v>
      </c>
      <c r="K43" s="244">
        <f aca="true" t="shared" si="11" ref="K43:K71">H43+I43-J43</f>
        <v>559.6799999999997</v>
      </c>
      <c r="L43" s="168">
        <v>559.68</v>
      </c>
      <c r="M43" s="127">
        <v>559.68</v>
      </c>
      <c r="N43" s="244">
        <f aca="true" t="shared" si="12" ref="N43:N71">K43+L43-M43</f>
        <v>559.6799999999997</v>
      </c>
      <c r="O43" s="168">
        <v>559.68</v>
      </c>
      <c r="P43" s="127">
        <v>559.68</v>
      </c>
      <c r="Q43" s="244">
        <f aca="true" t="shared" si="13" ref="Q43:Q71">N43+O43-P43</f>
        <v>559.6799999999997</v>
      </c>
      <c r="R43" s="168">
        <v>559.68</v>
      </c>
      <c r="S43" s="127">
        <v>1119.36</v>
      </c>
      <c r="T43" s="244">
        <f aca="true" t="shared" si="14" ref="T43:T71">Q43+R43-S43</f>
        <v>0</v>
      </c>
    </row>
    <row r="44" spans="1:20" ht="15" hidden="1">
      <c r="A44" s="165" t="s">
        <v>153</v>
      </c>
      <c r="B44" s="56">
        <f t="shared" si="8"/>
        <v>29972.71</v>
      </c>
      <c r="C44" s="161">
        <v>1093.39</v>
      </c>
      <c r="D44" s="127">
        <v>16093.39</v>
      </c>
      <c r="E44" s="56">
        <f t="shared" si="9"/>
        <v>14972.71</v>
      </c>
      <c r="F44" s="161">
        <v>1093.39</v>
      </c>
      <c r="G44" s="127">
        <v>5093.39</v>
      </c>
      <c r="H44" s="244">
        <f t="shared" si="10"/>
        <v>10972.71</v>
      </c>
      <c r="I44" s="161">
        <v>1093.39</v>
      </c>
      <c r="J44" s="127"/>
      <c r="K44" s="244">
        <f t="shared" si="11"/>
        <v>12066.099999999999</v>
      </c>
      <c r="L44" s="161">
        <v>1093.39</v>
      </c>
      <c r="M44" s="127">
        <v>3280.17</v>
      </c>
      <c r="N44" s="244">
        <f t="shared" si="12"/>
        <v>9879.319999999998</v>
      </c>
      <c r="O44" s="161">
        <v>1093.39</v>
      </c>
      <c r="P44" s="127">
        <v>1093.39</v>
      </c>
      <c r="Q44" s="244">
        <f t="shared" si="13"/>
        <v>9879.319999999998</v>
      </c>
      <c r="R44" s="161">
        <v>1093.39</v>
      </c>
      <c r="S44" s="127">
        <v>1093.39</v>
      </c>
      <c r="T44" s="244">
        <f t="shared" si="14"/>
        <v>9879.319999999998</v>
      </c>
    </row>
    <row r="45" spans="1:20" ht="15" hidden="1">
      <c r="A45" s="7" t="s">
        <v>154</v>
      </c>
      <c r="B45" s="56">
        <f t="shared" si="8"/>
        <v>0</v>
      </c>
      <c r="C45" s="8"/>
      <c r="D45" s="127"/>
      <c r="E45" s="56">
        <f t="shared" si="9"/>
        <v>0</v>
      </c>
      <c r="F45" s="8"/>
      <c r="G45" s="127"/>
      <c r="H45" s="244">
        <f t="shared" si="10"/>
        <v>0</v>
      </c>
      <c r="I45" s="8"/>
      <c r="J45" s="127"/>
      <c r="K45" s="244">
        <f t="shared" si="11"/>
        <v>0</v>
      </c>
      <c r="L45" s="8"/>
      <c r="M45" s="127">
        <v>0</v>
      </c>
      <c r="N45" s="244">
        <f t="shared" si="12"/>
        <v>0</v>
      </c>
      <c r="O45" s="8"/>
      <c r="P45" s="127">
        <v>0</v>
      </c>
      <c r="Q45" s="244">
        <f t="shared" si="13"/>
        <v>0</v>
      </c>
      <c r="R45" s="8"/>
      <c r="S45" s="127"/>
      <c r="T45" s="244">
        <f t="shared" si="14"/>
        <v>0</v>
      </c>
    </row>
    <row r="46" spans="1:20" ht="15" hidden="1">
      <c r="A46" s="7" t="s">
        <v>234</v>
      </c>
      <c r="B46" s="56">
        <f t="shared" si="8"/>
        <v>3052.8</v>
      </c>
      <c r="C46" s="218">
        <v>1526.4</v>
      </c>
      <c r="D46" s="127"/>
      <c r="E46" s="56">
        <f t="shared" si="9"/>
        <v>4579.200000000001</v>
      </c>
      <c r="F46" s="8">
        <v>1526.4</v>
      </c>
      <c r="G46" s="127">
        <v>1526.4</v>
      </c>
      <c r="H46" s="244">
        <f t="shared" si="10"/>
        <v>4579.200000000001</v>
      </c>
      <c r="I46" s="8">
        <v>1526.4</v>
      </c>
      <c r="J46" s="127">
        <v>1526.4</v>
      </c>
      <c r="K46" s="244">
        <f t="shared" si="11"/>
        <v>4579.200000000001</v>
      </c>
      <c r="L46" s="8">
        <v>1526.4</v>
      </c>
      <c r="M46" s="127">
        <v>0</v>
      </c>
      <c r="N46" s="244">
        <f t="shared" si="12"/>
        <v>6105.6</v>
      </c>
      <c r="O46" s="8">
        <v>1526.4</v>
      </c>
      <c r="P46" s="127">
        <v>4579.2</v>
      </c>
      <c r="Q46" s="244">
        <f t="shared" si="13"/>
        <v>3052.8</v>
      </c>
      <c r="R46" s="8">
        <v>1526.4</v>
      </c>
      <c r="S46" s="127">
        <v>1526.4</v>
      </c>
      <c r="T46" s="244">
        <f t="shared" si="14"/>
        <v>3052.8000000000006</v>
      </c>
    </row>
    <row r="47" spans="1:20" ht="15" hidden="1">
      <c r="A47" s="7" t="s">
        <v>155</v>
      </c>
      <c r="B47" s="56">
        <f t="shared" si="8"/>
        <v>1935.03</v>
      </c>
      <c r="C47" s="218">
        <v>645.01</v>
      </c>
      <c r="D47" s="127"/>
      <c r="E47" s="56">
        <f t="shared" si="9"/>
        <v>2580.04</v>
      </c>
      <c r="F47" s="8">
        <v>645.01</v>
      </c>
      <c r="G47" s="127">
        <v>645.01</v>
      </c>
      <c r="H47" s="244">
        <f t="shared" si="10"/>
        <v>2580.04</v>
      </c>
      <c r="I47" s="8">
        <v>645.01</v>
      </c>
      <c r="J47" s="127"/>
      <c r="K47" s="244">
        <f t="shared" si="11"/>
        <v>3225.05</v>
      </c>
      <c r="L47" s="8">
        <v>645.01</v>
      </c>
      <c r="M47" s="127">
        <v>645.01</v>
      </c>
      <c r="N47" s="244">
        <f t="shared" si="12"/>
        <v>3225.05</v>
      </c>
      <c r="O47" s="8">
        <v>645.01</v>
      </c>
      <c r="P47" s="127">
        <v>0</v>
      </c>
      <c r="Q47" s="244">
        <f t="shared" si="13"/>
        <v>3870.0600000000004</v>
      </c>
      <c r="R47" s="8">
        <v>645.01</v>
      </c>
      <c r="S47" s="127">
        <v>1290.02</v>
      </c>
      <c r="T47" s="244">
        <f t="shared" si="14"/>
        <v>3225.0500000000006</v>
      </c>
    </row>
    <row r="48" spans="1:20" ht="15" hidden="1">
      <c r="A48" s="7" t="s">
        <v>156</v>
      </c>
      <c r="B48" s="56">
        <f t="shared" si="8"/>
        <v>685.29</v>
      </c>
      <c r="C48" s="218">
        <v>685.29</v>
      </c>
      <c r="D48" s="127">
        <v>685.29</v>
      </c>
      <c r="E48" s="56">
        <f t="shared" si="9"/>
        <v>685.29</v>
      </c>
      <c r="F48" s="8">
        <v>685.29</v>
      </c>
      <c r="G48" s="127">
        <v>685.29</v>
      </c>
      <c r="H48" s="244">
        <f t="shared" si="10"/>
        <v>685.29</v>
      </c>
      <c r="I48" s="8">
        <v>685.29</v>
      </c>
      <c r="J48" s="127">
        <v>685.29</v>
      </c>
      <c r="K48" s="244">
        <f t="shared" si="11"/>
        <v>685.29</v>
      </c>
      <c r="L48" s="8">
        <v>685.29</v>
      </c>
      <c r="M48" s="127">
        <v>685.29</v>
      </c>
      <c r="N48" s="244">
        <f t="shared" si="12"/>
        <v>685.29</v>
      </c>
      <c r="O48" s="8">
        <v>685.29</v>
      </c>
      <c r="P48" s="127">
        <v>685.29</v>
      </c>
      <c r="Q48" s="244">
        <f t="shared" si="13"/>
        <v>685.29</v>
      </c>
      <c r="R48" s="8">
        <v>685.29</v>
      </c>
      <c r="S48" s="127">
        <v>1370.58</v>
      </c>
      <c r="T48" s="244">
        <f t="shared" si="14"/>
        <v>0</v>
      </c>
    </row>
    <row r="49" spans="1:20" ht="15" hidden="1">
      <c r="A49" s="7" t="s">
        <v>157</v>
      </c>
      <c r="B49" s="56">
        <f t="shared" si="8"/>
        <v>381.07</v>
      </c>
      <c r="C49" s="218">
        <v>381.07</v>
      </c>
      <c r="D49" s="127">
        <v>762.14</v>
      </c>
      <c r="E49" s="56">
        <f t="shared" si="9"/>
        <v>0</v>
      </c>
      <c r="F49" s="8">
        <v>381.07</v>
      </c>
      <c r="G49" s="127">
        <v>381.07</v>
      </c>
      <c r="H49" s="244">
        <f t="shared" si="10"/>
        <v>0</v>
      </c>
      <c r="I49" s="8">
        <v>381.07</v>
      </c>
      <c r="J49" s="127"/>
      <c r="K49" s="244">
        <f t="shared" si="11"/>
        <v>381.07</v>
      </c>
      <c r="L49" s="8">
        <v>381.07</v>
      </c>
      <c r="M49" s="127">
        <v>762.14</v>
      </c>
      <c r="N49" s="244">
        <f t="shared" si="12"/>
        <v>0</v>
      </c>
      <c r="O49" s="8">
        <v>381.07</v>
      </c>
      <c r="P49" s="127">
        <v>381.07</v>
      </c>
      <c r="Q49" s="244">
        <f t="shared" si="13"/>
        <v>0</v>
      </c>
      <c r="R49" s="8">
        <v>381.07</v>
      </c>
      <c r="S49" s="127"/>
      <c r="T49" s="244">
        <f t="shared" si="14"/>
        <v>381.07</v>
      </c>
    </row>
    <row r="50" spans="1:20" ht="15" hidden="1">
      <c r="A50" s="7" t="s">
        <v>158</v>
      </c>
      <c r="B50" s="56">
        <f t="shared" si="8"/>
        <v>1828.4999999999993</v>
      </c>
      <c r="C50" s="8">
        <v>365.7</v>
      </c>
      <c r="D50" s="127">
        <v>365.7</v>
      </c>
      <c r="E50" s="56">
        <f t="shared" si="9"/>
        <v>1828.4999999999993</v>
      </c>
      <c r="F50" s="8">
        <v>365.7</v>
      </c>
      <c r="G50" s="127">
        <v>365.7</v>
      </c>
      <c r="H50" s="244">
        <f t="shared" si="10"/>
        <v>1828.4999999999993</v>
      </c>
      <c r="I50" s="8">
        <v>365.7</v>
      </c>
      <c r="J50" s="127">
        <v>365.7</v>
      </c>
      <c r="K50" s="244">
        <f t="shared" si="11"/>
        <v>1828.4999999999993</v>
      </c>
      <c r="L50" s="8">
        <v>365.7</v>
      </c>
      <c r="M50" s="127">
        <v>365.7</v>
      </c>
      <c r="N50" s="244">
        <f t="shared" si="12"/>
        <v>1828.4999999999993</v>
      </c>
      <c r="O50" s="8">
        <v>365.7</v>
      </c>
      <c r="P50" s="127">
        <v>365.7</v>
      </c>
      <c r="Q50" s="244">
        <f t="shared" si="13"/>
        <v>1828.4999999999993</v>
      </c>
      <c r="R50" s="8">
        <v>365.7</v>
      </c>
      <c r="S50" s="127"/>
      <c r="T50" s="244">
        <f t="shared" si="14"/>
        <v>2194.1999999999994</v>
      </c>
    </row>
    <row r="51" spans="1:20" ht="15" hidden="1">
      <c r="A51" s="7" t="s">
        <v>237</v>
      </c>
      <c r="B51" s="56">
        <f t="shared" si="8"/>
        <v>639.18</v>
      </c>
      <c r="C51" s="8">
        <v>319.59</v>
      </c>
      <c r="D51" s="127"/>
      <c r="E51" s="56">
        <f t="shared" si="9"/>
        <v>958.77</v>
      </c>
      <c r="F51" s="8">
        <v>319.59</v>
      </c>
      <c r="G51" s="127"/>
      <c r="H51" s="244">
        <f t="shared" si="10"/>
        <v>1278.36</v>
      </c>
      <c r="I51" s="8">
        <v>319.59</v>
      </c>
      <c r="J51" s="127">
        <v>958.77</v>
      </c>
      <c r="K51" s="244">
        <f t="shared" si="11"/>
        <v>639.1799999999998</v>
      </c>
      <c r="L51" s="8">
        <v>319.59</v>
      </c>
      <c r="M51" s="127"/>
      <c r="N51" s="244">
        <f t="shared" si="12"/>
        <v>958.7699999999998</v>
      </c>
      <c r="O51" s="8">
        <v>319.59</v>
      </c>
      <c r="P51" s="127">
        <v>0</v>
      </c>
      <c r="Q51" s="244">
        <f t="shared" si="13"/>
        <v>1278.3599999999997</v>
      </c>
      <c r="R51" s="8">
        <v>319.59</v>
      </c>
      <c r="S51" s="127">
        <v>958.77</v>
      </c>
      <c r="T51" s="244">
        <f t="shared" si="14"/>
        <v>639.1799999999996</v>
      </c>
    </row>
    <row r="52" spans="1:20" ht="15" hidden="1">
      <c r="A52" s="7" t="s">
        <v>195</v>
      </c>
      <c r="B52" s="56">
        <f t="shared" si="8"/>
        <v>303.16</v>
      </c>
      <c r="C52" s="218">
        <v>303.16</v>
      </c>
      <c r="D52" s="127">
        <v>303.16</v>
      </c>
      <c r="E52" s="56">
        <f t="shared" si="9"/>
        <v>303.16</v>
      </c>
      <c r="F52" s="8">
        <v>303.16</v>
      </c>
      <c r="G52" s="127">
        <v>303.16</v>
      </c>
      <c r="H52" s="244">
        <f t="shared" si="10"/>
        <v>303.16</v>
      </c>
      <c r="I52" s="8">
        <v>303.16</v>
      </c>
      <c r="J52" s="127">
        <v>303.16</v>
      </c>
      <c r="K52" s="244">
        <f t="shared" si="11"/>
        <v>303.16</v>
      </c>
      <c r="L52" s="8">
        <v>303.16</v>
      </c>
      <c r="M52" s="127">
        <v>303.16</v>
      </c>
      <c r="N52" s="244">
        <f t="shared" si="12"/>
        <v>303.16</v>
      </c>
      <c r="O52" s="8">
        <v>303.16</v>
      </c>
      <c r="P52" s="127">
        <v>303.16</v>
      </c>
      <c r="Q52" s="244">
        <f t="shared" si="13"/>
        <v>303.16</v>
      </c>
      <c r="R52" s="8">
        <v>303.16</v>
      </c>
      <c r="S52" s="127">
        <v>303.16</v>
      </c>
      <c r="T52" s="244">
        <f t="shared" si="14"/>
        <v>303.16</v>
      </c>
    </row>
    <row r="53" spans="1:20" ht="15" hidden="1">
      <c r="A53" s="7" t="s">
        <v>150</v>
      </c>
      <c r="B53" s="56">
        <f t="shared" si="8"/>
        <v>17285.02</v>
      </c>
      <c r="C53" s="8">
        <v>372.59</v>
      </c>
      <c r="D53" s="127"/>
      <c r="E53" s="56">
        <f t="shared" si="9"/>
        <v>17657.61</v>
      </c>
      <c r="F53" s="8">
        <v>372.59</v>
      </c>
      <c r="G53" s="127"/>
      <c r="H53" s="244">
        <f t="shared" si="10"/>
        <v>18030.2</v>
      </c>
      <c r="I53" s="8">
        <v>372.59</v>
      </c>
      <c r="J53" s="127">
        <v>745.18</v>
      </c>
      <c r="K53" s="244">
        <f t="shared" si="11"/>
        <v>17657.61</v>
      </c>
      <c r="L53" s="8">
        <v>372.59</v>
      </c>
      <c r="M53" s="127"/>
      <c r="N53" s="244">
        <f t="shared" si="12"/>
        <v>18030.2</v>
      </c>
      <c r="O53" s="8">
        <v>372.59</v>
      </c>
      <c r="P53" s="127">
        <v>745.18</v>
      </c>
      <c r="Q53" s="244">
        <f t="shared" si="13"/>
        <v>17657.61</v>
      </c>
      <c r="R53" s="8">
        <v>372.59</v>
      </c>
      <c r="S53" s="127">
        <v>1117.77</v>
      </c>
      <c r="T53" s="244">
        <f t="shared" si="14"/>
        <v>16912.43</v>
      </c>
    </row>
    <row r="54" spans="1:20" ht="15" hidden="1">
      <c r="A54" s="7" t="s">
        <v>159</v>
      </c>
      <c r="B54" s="56">
        <f t="shared" si="8"/>
        <v>0</v>
      </c>
      <c r="C54" s="218">
        <v>354.57</v>
      </c>
      <c r="D54" s="127">
        <v>354.57</v>
      </c>
      <c r="E54" s="56">
        <f t="shared" si="9"/>
        <v>0</v>
      </c>
      <c r="F54" s="8">
        <v>354.57</v>
      </c>
      <c r="G54" s="127"/>
      <c r="H54" s="244">
        <f t="shared" si="10"/>
        <v>354.57</v>
      </c>
      <c r="I54" s="8">
        <v>354.57</v>
      </c>
      <c r="J54" s="127"/>
      <c r="K54" s="244">
        <f t="shared" si="11"/>
        <v>709.14</v>
      </c>
      <c r="L54" s="8">
        <v>354.57</v>
      </c>
      <c r="M54" s="127">
        <v>709.14</v>
      </c>
      <c r="N54" s="244">
        <f t="shared" si="12"/>
        <v>354.57000000000005</v>
      </c>
      <c r="O54" s="8">
        <v>354.57</v>
      </c>
      <c r="P54" s="127">
        <v>354.57</v>
      </c>
      <c r="Q54" s="244">
        <f t="shared" si="13"/>
        <v>354.5700000000001</v>
      </c>
      <c r="R54" s="8">
        <v>354.57</v>
      </c>
      <c r="S54" s="127">
        <v>354.57</v>
      </c>
      <c r="T54" s="244">
        <f t="shared" si="14"/>
        <v>354.5700000000001</v>
      </c>
    </row>
    <row r="55" spans="1:21" ht="15" hidden="1">
      <c r="A55" s="7" t="s">
        <v>160</v>
      </c>
      <c r="B55" s="56">
        <f t="shared" si="8"/>
        <v>37143.81</v>
      </c>
      <c r="C55" s="8">
        <v>0</v>
      </c>
      <c r="D55" s="127"/>
      <c r="E55" s="56">
        <f t="shared" si="9"/>
        <v>37143.81</v>
      </c>
      <c r="F55" s="8">
        <v>0</v>
      </c>
      <c r="G55" s="127"/>
      <c r="H55" s="244">
        <f t="shared" si="10"/>
        <v>37143.81</v>
      </c>
      <c r="I55" s="8">
        <v>0</v>
      </c>
      <c r="J55" s="127"/>
      <c r="K55" s="244">
        <f t="shared" si="11"/>
        <v>37143.81</v>
      </c>
      <c r="L55" s="8">
        <v>0</v>
      </c>
      <c r="M55" s="127"/>
      <c r="N55" s="244">
        <f t="shared" si="12"/>
        <v>37143.81</v>
      </c>
      <c r="O55" s="8">
        <v>0</v>
      </c>
      <c r="P55" s="127">
        <v>0</v>
      </c>
      <c r="Q55" s="244">
        <f t="shared" si="13"/>
        <v>37143.81</v>
      </c>
      <c r="R55" s="8">
        <v>0</v>
      </c>
      <c r="S55" s="127"/>
      <c r="T55" s="244">
        <f t="shared" si="14"/>
        <v>37143.81</v>
      </c>
      <c r="U55" s="224"/>
    </row>
    <row r="56" spans="1:21" ht="15" hidden="1">
      <c r="A56" s="7" t="s">
        <v>161</v>
      </c>
      <c r="B56" s="56">
        <f t="shared" si="8"/>
        <v>872.9100000000003</v>
      </c>
      <c r="C56" s="218">
        <v>290.97</v>
      </c>
      <c r="D56" s="127">
        <v>290.97</v>
      </c>
      <c r="E56" s="56">
        <f t="shared" si="9"/>
        <v>872.9100000000003</v>
      </c>
      <c r="F56" s="8">
        <v>290.97</v>
      </c>
      <c r="G56" s="127">
        <v>290.97</v>
      </c>
      <c r="H56" s="244">
        <f t="shared" si="10"/>
        <v>872.9100000000003</v>
      </c>
      <c r="I56" s="8">
        <v>290.97</v>
      </c>
      <c r="J56" s="127">
        <v>872.91</v>
      </c>
      <c r="K56" s="244">
        <f t="shared" si="11"/>
        <v>290.97000000000037</v>
      </c>
      <c r="L56" s="8">
        <v>290.97</v>
      </c>
      <c r="M56" s="127"/>
      <c r="N56" s="244">
        <f t="shared" si="12"/>
        <v>581.9400000000004</v>
      </c>
      <c r="O56" s="8">
        <v>290.97</v>
      </c>
      <c r="P56" s="127">
        <v>0</v>
      </c>
      <c r="Q56" s="244">
        <f t="shared" si="13"/>
        <v>872.9100000000004</v>
      </c>
      <c r="R56" s="8">
        <v>290.97</v>
      </c>
      <c r="S56" s="127"/>
      <c r="T56" s="244">
        <f t="shared" si="14"/>
        <v>1163.8800000000006</v>
      </c>
      <c r="U56" s="221"/>
    </row>
    <row r="57" spans="1:21" ht="15" hidden="1">
      <c r="A57" s="7" t="s">
        <v>162</v>
      </c>
      <c r="B57" s="56">
        <f t="shared" si="8"/>
        <v>216.77</v>
      </c>
      <c r="C57" s="8">
        <v>216.77</v>
      </c>
      <c r="D57" s="127">
        <v>216.77</v>
      </c>
      <c r="E57" s="56">
        <f t="shared" si="9"/>
        <v>216.77</v>
      </c>
      <c r="F57" s="8">
        <v>216.77</v>
      </c>
      <c r="G57" s="127">
        <v>216.77</v>
      </c>
      <c r="H57" s="244">
        <f t="shared" si="10"/>
        <v>216.77</v>
      </c>
      <c r="I57" s="8">
        <v>216.77</v>
      </c>
      <c r="J57" s="127">
        <v>216.77</v>
      </c>
      <c r="K57" s="244">
        <f t="shared" si="11"/>
        <v>216.77</v>
      </c>
      <c r="L57" s="8">
        <v>216.77</v>
      </c>
      <c r="M57" s="127">
        <v>216.77</v>
      </c>
      <c r="N57" s="244">
        <f t="shared" si="12"/>
        <v>216.77</v>
      </c>
      <c r="O57" s="8">
        <v>216.77</v>
      </c>
      <c r="P57" s="127">
        <v>216.77</v>
      </c>
      <c r="Q57" s="244">
        <f t="shared" si="13"/>
        <v>216.77</v>
      </c>
      <c r="R57" s="8">
        <v>216.77</v>
      </c>
      <c r="S57" s="127">
        <v>433.54</v>
      </c>
      <c r="T57" s="244">
        <f t="shared" si="14"/>
        <v>0</v>
      </c>
      <c r="U57" s="221"/>
    </row>
    <row r="58" spans="1:21" ht="15" hidden="1">
      <c r="A58" s="7" t="s">
        <v>163</v>
      </c>
      <c r="B58" s="56">
        <f t="shared" si="8"/>
        <v>283.55000000000103</v>
      </c>
      <c r="C58" s="8">
        <v>283.55</v>
      </c>
      <c r="D58" s="127">
        <v>283.55</v>
      </c>
      <c r="E58" s="56">
        <f t="shared" si="9"/>
        <v>283.55000000000103</v>
      </c>
      <c r="F58" s="8">
        <v>283.55</v>
      </c>
      <c r="G58" s="127">
        <v>283.55</v>
      </c>
      <c r="H58" s="244">
        <f t="shared" si="10"/>
        <v>283.55000000000103</v>
      </c>
      <c r="I58" s="8">
        <v>283.55</v>
      </c>
      <c r="J58" s="127">
        <v>283.55</v>
      </c>
      <c r="K58" s="244">
        <f t="shared" si="11"/>
        <v>283.55000000000103</v>
      </c>
      <c r="L58" s="8">
        <v>283.55</v>
      </c>
      <c r="M58" s="127">
        <v>283.55</v>
      </c>
      <c r="N58" s="244">
        <f t="shared" si="12"/>
        <v>283.55000000000103</v>
      </c>
      <c r="O58" s="8">
        <v>283.55</v>
      </c>
      <c r="P58" s="127">
        <v>283.55</v>
      </c>
      <c r="Q58" s="244">
        <f t="shared" si="13"/>
        <v>283.55000000000103</v>
      </c>
      <c r="R58" s="8">
        <v>283.55</v>
      </c>
      <c r="S58" s="127">
        <v>567.1</v>
      </c>
      <c r="T58" s="244">
        <f t="shared" si="14"/>
        <v>1.0231815394945443E-12</v>
      </c>
      <c r="U58" s="221"/>
    </row>
    <row r="59" spans="1:21" ht="15" hidden="1">
      <c r="A59" s="7" t="s">
        <v>164</v>
      </c>
      <c r="B59" s="56">
        <f t="shared" si="8"/>
        <v>6393.73</v>
      </c>
      <c r="C59" s="8">
        <v>179.14</v>
      </c>
      <c r="D59" s="127"/>
      <c r="E59" s="56">
        <f t="shared" si="9"/>
        <v>6572.87</v>
      </c>
      <c r="F59" s="8">
        <v>179.14</v>
      </c>
      <c r="G59" s="127">
        <v>179.14</v>
      </c>
      <c r="H59" s="244">
        <f t="shared" si="10"/>
        <v>6572.87</v>
      </c>
      <c r="I59" s="8">
        <v>179.14</v>
      </c>
      <c r="J59" s="127"/>
      <c r="K59" s="244">
        <f t="shared" si="11"/>
        <v>6752.01</v>
      </c>
      <c r="L59" s="8">
        <v>179.14</v>
      </c>
      <c r="M59" s="127"/>
      <c r="N59" s="244">
        <f t="shared" si="12"/>
        <v>6931.150000000001</v>
      </c>
      <c r="O59" s="8">
        <v>179.14</v>
      </c>
      <c r="P59" s="127">
        <v>1791.4</v>
      </c>
      <c r="Q59" s="244">
        <f t="shared" si="13"/>
        <v>5318.890000000001</v>
      </c>
      <c r="R59" s="8">
        <v>179.14</v>
      </c>
      <c r="S59" s="127"/>
      <c r="T59" s="244">
        <f t="shared" si="14"/>
        <v>5498.030000000002</v>
      </c>
      <c r="U59" s="221"/>
    </row>
    <row r="60" spans="1:21" ht="15" hidden="1">
      <c r="A60" s="7" t="s">
        <v>165</v>
      </c>
      <c r="B60" s="56">
        <f t="shared" si="8"/>
        <v>13645.819999999998</v>
      </c>
      <c r="C60" s="8">
        <v>270.3</v>
      </c>
      <c r="D60" s="127"/>
      <c r="E60" s="56">
        <f t="shared" si="9"/>
        <v>13916.119999999997</v>
      </c>
      <c r="F60" s="8">
        <v>270.3</v>
      </c>
      <c r="G60" s="127">
        <v>14186.42</v>
      </c>
      <c r="H60" s="244">
        <f t="shared" si="10"/>
        <v>0</v>
      </c>
      <c r="I60" s="8">
        <v>270.3</v>
      </c>
      <c r="J60" s="127">
        <v>270.3</v>
      </c>
      <c r="K60" s="244">
        <f t="shared" si="11"/>
        <v>0</v>
      </c>
      <c r="L60" s="8">
        <v>270.3</v>
      </c>
      <c r="M60" s="127">
        <v>270.3</v>
      </c>
      <c r="N60" s="244">
        <f t="shared" si="12"/>
        <v>0</v>
      </c>
      <c r="O60" s="8">
        <v>270.3</v>
      </c>
      <c r="P60" s="127">
        <v>0</v>
      </c>
      <c r="Q60" s="244">
        <f t="shared" si="13"/>
        <v>270.3</v>
      </c>
      <c r="R60" s="8">
        <v>270.3</v>
      </c>
      <c r="S60" s="127">
        <v>540.6</v>
      </c>
      <c r="T60" s="244">
        <f t="shared" si="14"/>
        <v>0</v>
      </c>
      <c r="U60" s="221"/>
    </row>
    <row r="61" spans="1:21" ht="15" hidden="1">
      <c r="A61" s="7" t="s">
        <v>166</v>
      </c>
      <c r="B61" s="56">
        <f t="shared" si="8"/>
        <v>1347.2599999999984</v>
      </c>
      <c r="C61" s="8">
        <v>673.63</v>
      </c>
      <c r="D61" s="127">
        <v>673.63</v>
      </c>
      <c r="E61" s="56">
        <f t="shared" si="9"/>
        <v>1347.2599999999984</v>
      </c>
      <c r="F61" s="8">
        <v>673.63</v>
      </c>
      <c r="G61" s="127">
        <v>673.63</v>
      </c>
      <c r="H61" s="244">
        <f t="shared" si="10"/>
        <v>1347.2599999999984</v>
      </c>
      <c r="I61" s="8">
        <v>673.63</v>
      </c>
      <c r="J61" s="127">
        <v>673.63</v>
      </c>
      <c r="K61" s="244">
        <f t="shared" si="11"/>
        <v>1347.2599999999984</v>
      </c>
      <c r="L61" s="8">
        <v>673.63</v>
      </c>
      <c r="M61" s="127">
        <v>1347.26</v>
      </c>
      <c r="N61" s="244">
        <f t="shared" si="12"/>
        <v>673.6299999999985</v>
      </c>
      <c r="O61" s="8">
        <v>673.63</v>
      </c>
      <c r="P61" s="127">
        <v>0</v>
      </c>
      <c r="Q61" s="244">
        <f t="shared" si="13"/>
        <v>1347.2599999999984</v>
      </c>
      <c r="R61" s="8">
        <v>673.63</v>
      </c>
      <c r="S61" s="127">
        <v>1347.26</v>
      </c>
      <c r="T61" s="244">
        <f t="shared" si="14"/>
        <v>673.6299999999985</v>
      </c>
      <c r="U61" s="221"/>
    </row>
    <row r="62" spans="1:21" ht="15" hidden="1">
      <c r="A62" s="7" t="s">
        <v>106</v>
      </c>
      <c r="B62" s="56">
        <f t="shared" si="8"/>
        <v>0</v>
      </c>
      <c r="C62" s="8">
        <v>1574.63</v>
      </c>
      <c r="D62" s="127">
        <v>1574.63</v>
      </c>
      <c r="E62" s="56">
        <f t="shared" si="9"/>
        <v>0</v>
      </c>
      <c r="F62" s="8">
        <v>1574.63</v>
      </c>
      <c r="G62" s="127">
        <v>1574.63</v>
      </c>
      <c r="H62" s="244">
        <f t="shared" si="10"/>
        <v>0</v>
      </c>
      <c r="I62" s="8">
        <v>1574.63</v>
      </c>
      <c r="J62" s="127">
        <v>1574.63</v>
      </c>
      <c r="K62" s="244">
        <f t="shared" si="11"/>
        <v>0</v>
      </c>
      <c r="L62" s="8">
        <v>1574.63</v>
      </c>
      <c r="M62" s="127">
        <v>1574.63</v>
      </c>
      <c r="N62" s="244">
        <f t="shared" si="12"/>
        <v>0</v>
      </c>
      <c r="O62" s="8">
        <v>1574.63</v>
      </c>
      <c r="P62" s="127">
        <v>1574.63</v>
      </c>
      <c r="Q62" s="244">
        <f t="shared" si="13"/>
        <v>0</v>
      </c>
      <c r="R62" s="8">
        <v>1574.63</v>
      </c>
      <c r="S62" s="127">
        <v>1574.63</v>
      </c>
      <c r="T62" s="244">
        <f t="shared" si="14"/>
        <v>0</v>
      </c>
      <c r="U62" s="221"/>
    </row>
    <row r="63" spans="1:21" ht="15" hidden="1">
      <c r="A63" s="7" t="s">
        <v>63</v>
      </c>
      <c r="B63" s="56">
        <f t="shared" si="8"/>
        <v>1212.64</v>
      </c>
      <c r="C63" s="8">
        <v>303.16</v>
      </c>
      <c r="D63" s="127">
        <v>1212.64</v>
      </c>
      <c r="E63" s="56">
        <f t="shared" si="9"/>
        <v>303.1600000000001</v>
      </c>
      <c r="F63" s="8">
        <v>303.16</v>
      </c>
      <c r="G63" s="127"/>
      <c r="H63" s="244">
        <f t="shared" si="10"/>
        <v>606.3200000000002</v>
      </c>
      <c r="I63" s="8">
        <v>303.16</v>
      </c>
      <c r="J63" s="127"/>
      <c r="K63" s="244">
        <f t="shared" si="11"/>
        <v>909.4800000000002</v>
      </c>
      <c r="L63" s="8">
        <v>303.16</v>
      </c>
      <c r="M63" s="127">
        <v>606.32</v>
      </c>
      <c r="N63" s="244">
        <f t="shared" si="12"/>
        <v>606.3200000000003</v>
      </c>
      <c r="O63" s="8">
        <v>303.16</v>
      </c>
      <c r="P63" s="127">
        <v>2756</v>
      </c>
      <c r="Q63" s="244">
        <f t="shared" si="13"/>
        <v>-1846.5199999999998</v>
      </c>
      <c r="R63" s="8">
        <v>303.16</v>
      </c>
      <c r="S63" s="127">
        <v>303.16</v>
      </c>
      <c r="T63" s="244">
        <f t="shared" si="14"/>
        <v>-1846.5199999999998</v>
      </c>
      <c r="U63" s="221"/>
    </row>
    <row r="64" spans="1:21" ht="15" hidden="1">
      <c r="A64" s="7" t="s">
        <v>66</v>
      </c>
      <c r="B64" s="56">
        <f t="shared" si="8"/>
        <v>372.5900000000001</v>
      </c>
      <c r="C64" s="8">
        <v>372.59</v>
      </c>
      <c r="D64" s="127">
        <v>372.59</v>
      </c>
      <c r="E64" s="56">
        <f t="shared" si="9"/>
        <v>372.5900000000001</v>
      </c>
      <c r="F64" s="8">
        <v>372.59</v>
      </c>
      <c r="G64" s="127">
        <v>372.59</v>
      </c>
      <c r="H64" s="244">
        <f t="shared" si="10"/>
        <v>372.5900000000001</v>
      </c>
      <c r="I64" s="8">
        <v>372.59</v>
      </c>
      <c r="J64" s="127">
        <v>372.59</v>
      </c>
      <c r="K64" s="244">
        <f t="shared" si="11"/>
        <v>372.5900000000001</v>
      </c>
      <c r="L64" s="8">
        <v>372.59</v>
      </c>
      <c r="M64" s="127">
        <v>372.59</v>
      </c>
      <c r="N64" s="244">
        <f t="shared" si="12"/>
        <v>372.5900000000001</v>
      </c>
      <c r="O64" s="8">
        <v>372.59</v>
      </c>
      <c r="P64" s="127">
        <v>372.59</v>
      </c>
      <c r="Q64" s="244">
        <f t="shared" si="13"/>
        <v>372.5900000000001</v>
      </c>
      <c r="R64" s="8">
        <v>372.59</v>
      </c>
      <c r="S64" s="127">
        <v>745.18</v>
      </c>
      <c r="T64" s="244">
        <f t="shared" si="14"/>
        <v>0</v>
      </c>
      <c r="U64" s="221"/>
    </row>
    <row r="65" spans="1:21" ht="15" hidden="1">
      <c r="A65" s="7" t="s">
        <v>64</v>
      </c>
      <c r="B65" s="56">
        <f t="shared" si="8"/>
        <v>689</v>
      </c>
      <c r="C65" s="218">
        <v>689</v>
      </c>
      <c r="D65" s="127">
        <v>689</v>
      </c>
      <c r="E65" s="56">
        <f t="shared" si="9"/>
        <v>689</v>
      </c>
      <c r="F65" s="8">
        <v>689</v>
      </c>
      <c r="G65" s="127"/>
      <c r="H65" s="244">
        <f t="shared" si="10"/>
        <v>1378</v>
      </c>
      <c r="I65" s="8">
        <v>689</v>
      </c>
      <c r="J65" s="127"/>
      <c r="K65" s="244">
        <f t="shared" si="11"/>
        <v>2067</v>
      </c>
      <c r="L65" s="8">
        <v>689</v>
      </c>
      <c r="M65" s="127"/>
      <c r="N65" s="244">
        <f t="shared" si="12"/>
        <v>2756</v>
      </c>
      <c r="O65" s="8">
        <v>689</v>
      </c>
      <c r="P65" s="127">
        <v>0</v>
      </c>
      <c r="Q65" s="244">
        <f t="shared" si="13"/>
        <v>3445</v>
      </c>
      <c r="R65" s="8">
        <v>689</v>
      </c>
      <c r="S65" s="127">
        <v>689</v>
      </c>
      <c r="T65" s="244">
        <f t="shared" si="14"/>
        <v>3445</v>
      </c>
      <c r="U65" s="221"/>
    </row>
    <row r="66" spans="1:21" ht="15" hidden="1">
      <c r="A66" s="7" t="s">
        <v>62</v>
      </c>
      <c r="B66" s="56">
        <f t="shared" si="8"/>
        <v>619.57</v>
      </c>
      <c r="C66" s="218">
        <v>619.57</v>
      </c>
      <c r="D66" s="127">
        <v>619.57</v>
      </c>
      <c r="E66" s="56">
        <f t="shared" si="9"/>
        <v>619.57</v>
      </c>
      <c r="F66" s="8">
        <v>619.57</v>
      </c>
      <c r="G66" s="127">
        <v>619.57</v>
      </c>
      <c r="H66" s="244">
        <f t="shared" si="10"/>
        <v>619.57</v>
      </c>
      <c r="I66" s="8">
        <v>619.57</v>
      </c>
      <c r="J66" s="127">
        <v>619.57</v>
      </c>
      <c r="K66" s="244">
        <f t="shared" si="11"/>
        <v>619.57</v>
      </c>
      <c r="L66" s="8">
        <v>619.57</v>
      </c>
      <c r="M66" s="127">
        <v>619.57</v>
      </c>
      <c r="N66" s="244">
        <f t="shared" si="12"/>
        <v>619.57</v>
      </c>
      <c r="O66" s="8">
        <v>619.57</v>
      </c>
      <c r="P66" s="127">
        <v>0</v>
      </c>
      <c r="Q66" s="244">
        <f t="shared" si="13"/>
        <v>1239.14</v>
      </c>
      <c r="R66" s="8">
        <v>619.57</v>
      </c>
      <c r="S66" s="127">
        <v>619.57</v>
      </c>
      <c r="T66" s="244">
        <f t="shared" si="14"/>
        <v>1239.1399999999999</v>
      </c>
      <c r="U66" s="221"/>
    </row>
    <row r="67" spans="1:21" ht="15" hidden="1">
      <c r="A67" s="7" t="s">
        <v>168</v>
      </c>
      <c r="B67" s="56">
        <f t="shared" si="8"/>
        <v>660.91</v>
      </c>
      <c r="C67" s="8">
        <v>660.91</v>
      </c>
      <c r="D67" s="127">
        <v>660.91</v>
      </c>
      <c r="E67" s="56">
        <f t="shared" si="9"/>
        <v>660.91</v>
      </c>
      <c r="F67" s="8">
        <v>660.91</v>
      </c>
      <c r="G67" s="127"/>
      <c r="H67" s="244">
        <f t="shared" si="10"/>
        <v>1321.82</v>
      </c>
      <c r="I67" s="8">
        <v>660.91</v>
      </c>
      <c r="J67" s="127">
        <v>1321.82</v>
      </c>
      <c r="K67" s="244">
        <f t="shared" si="11"/>
        <v>660.9100000000001</v>
      </c>
      <c r="L67" s="8">
        <v>660.91</v>
      </c>
      <c r="M67" s="127">
        <v>660.91</v>
      </c>
      <c r="N67" s="244">
        <f t="shared" si="12"/>
        <v>660.9100000000002</v>
      </c>
      <c r="O67" s="8">
        <v>660.91</v>
      </c>
      <c r="P67" s="127">
        <v>660.91</v>
      </c>
      <c r="Q67" s="244">
        <f t="shared" si="13"/>
        <v>660.9100000000002</v>
      </c>
      <c r="R67" s="8">
        <v>660.91</v>
      </c>
      <c r="S67" s="127">
        <v>1321.82</v>
      </c>
      <c r="T67" s="244">
        <f t="shared" si="14"/>
        <v>0</v>
      </c>
      <c r="U67" s="221"/>
    </row>
    <row r="68" spans="1:21" ht="15" hidden="1">
      <c r="A68" s="7" t="s">
        <v>65</v>
      </c>
      <c r="B68" s="56">
        <f t="shared" si="8"/>
        <v>686.3500000000003</v>
      </c>
      <c r="C68" s="8">
        <v>686.35</v>
      </c>
      <c r="D68" s="127">
        <v>686.35</v>
      </c>
      <c r="E68" s="56">
        <f t="shared" si="9"/>
        <v>686.3500000000003</v>
      </c>
      <c r="F68" s="8">
        <v>686.35</v>
      </c>
      <c r="G68" s="127">
        <v>686.35</v>
      </c>
      <c r="H68" s="244">
        <f t="shared" si="10"/>
        <v>686.3500000000003</v>
      </c>
      <c r="I68" s="8">
        <v>686.35</v>
      </c>
      <c r="J68" s="127">
        <v>686.35</v>
      </c>
      <c r="K68" s="244">
        <f t="shared" si="11"/>
        <v>686.3500000000003</v>
      </c>
      <c r="L68" s="8">
        <v>686.35</v>
      </c>
      <c r="M68" s="127">
        <v>686.35</v>
      </c>
      <c r="N68" s="244">
        <f t="shared" si="12"/>
        <v>686.3500000000003</v>
      </c>
      <c r="O68" s="8">
        <v>686.35</v>
      </c>
      <c r="P68" s="127">
        <v>686.35</v>
      </c>
      <c r="Q68" s="244">
        <f t="shared" si="13"/>
        <v>686.3500000000003</v>
      </c>
      <c r="R68" s="8">
        <v>686.35</v>
      </c>
      <c r="S68" s="127">
        <v>1372.7</v>
      </c>
      <c r="T68" s="244">
        <f t="shared" si="14"/>
        <v>0</v>
      </c>
      <c r="U68" s="221"/>
    </row>
    <row r="69" spans="1:21" ht="15" hidden="1">
      <c r="A69" s="7" t="s">
        <v>68</v>
      </c>
      <c r="B69" s="56">
        <f t="shared" si="8"/>
        <v>1367.4</v>
      </c>
      <c r="C69" s="8">
        <v>683.7</v>
      </c>
      <c r="D69" s="127"/>
      <c r="E69" s="56">
        <f t="shared" si="9"/>
        <v>2051.1000000000004</v>
      </c>
      <c r="F69" s="8">
        <v>683.7</v>
      </c>
      <c r="G69" s="127">
        <v>683.7</v>
      </c>
      <c r="H69" s="244">
        <f t="shared" si="10"/>
        <v>2051.1000000000004</v>
      </c>
      <c r="I69" s="8">
        <v>683.7</v>
      </c>
      <c r="J69" s="127">
        <v>683.7</v>
      </c>
      <c r="K69" s="244">
        <f t="shared" si="11"/>
        <v>2051.1000000000004</v>
      </c>
      <c r="L69" s="8">
        <v>683.7</v>
      </c>
      <c r="M69" s="127">
        <v>2051.1</v>
      </c>
      <c r="N69" s="244">
        <f t="shared" si="12"/>
        <v>683.7000000000003</v>
      </c>
      <c r="O69" s="8">
        <v>683.7</v>
      </c>
      <c r="P69" s="127">
        <v>683.7</v>
      </c>
      <c r="Q69" s="244">
        <f t="shared" si="13"/>
        <v>683.7000000000003</v>
      </c>
      <c r="R69" s="8">
        <v>683.7</v>
      </c>
      <c r="S69" s="127">
        <v>1367.4</v>
      </c>
      <c r="T69" s="244">
        <f t="shared" si="14"/>
        <v>0</v>
      </c>
      <c r="U69" s="221"/>
    </row>
    <row r="70" spans="1:21" ht="15" hidden="1">
      <c r="A70" s="7" t="s">
        <v>67</v>
      </c>
      <c r="B70" s="56">
        <f t="shared" si="8"/>
        <v>185.5</v>
      </c>
      <c r="C70" s="8">
        <v>185.5</v>
      </c>
      <c r="D70" s="127">
        <v>185.5</v>
      </c>
      <c r="E70" s="56">
        <f>B70+C70-D70</f>
        <v>185.5</v>
      </c>
      <c r="F70" s="8">
        <v>185.5</v>
      </c>
      <c r="G70" s="127">
        <v>185.5</v>
      </c>
      <c r="H70" s="244">
        <f>E70+F70-G70</f>
        <v>185.5</v>
      </c>
      <c r="I70" s="8">
        <v>185.5</v>
      </c>
      <c r="J70" s="127">
        <v>185.5</v>
      </c>
      <c r="K70" s="244">
        <f>H70+I70-J70</f>
        <v>185.5</v>
      </c>
      <c r="L70" s="8">
        <v>185.5</v>
      </c>
      <c r="M70" s="127">
        <v>185.5</v>
      </c>
      <c r="N70" s="244">
        <f>K70+L70-M70</f>
        <v>185.5</v>
      </c>
      <c r="O70" s="8">
        <v>185.5</v>
      </c>
      <c r="P70" s="127">
        <v>185.5</v>
      </c>
      <c r="Q70" s="244">
        <f>N70+O70-P70</f>
        <v>185.5</v>
      </c>
      <c r="R70" s="8">
        <v>185.5</v>
      </c>
      <c r="S70" s="127">
        <v>371</v>
      </c>
      <c r="T70" s="244">
        <f>Q70+R70-S70</f>
        <v>0</v>
      </c>
      <c r="U70" s="221"/>
    </row>
    <row r="71" spans="1:21" ht="15" hidden="1">
      <c r="A71" s="7" t="s">
        <v>238</v>
      </c>
      <c r="B71" s="56">
        <f t="shared" si="8"/>
        <v>355.1</v>
      </c>
      <c r="C71" s="8">
        <v>177.55</v>
      </c>
      <c r="D71" s="127"/>
      <c r="E71" s="56">
        <f t="shared" si="9"/>
        <v>532.6500000000001</v>
      </c>
      <c r="F71" s="8">
        <v>177.55</v>
      </c>
      <c r="G71" s="127"/>
      <c r="H71" s="244">
        <f t="shared" si="10"/>
        <v>710.2</v>
      </c>
      <c r="I71" s="8">
        <v>177.55</v>
      </c>
      <c r="J71" s="127"/>
      <c r="K71" s="244">
        <f t="shared" si="11"/>
        <v>887.75</v>
      </c>
      <c r="L71" s="8">
        <v>177.55</v>
      </c>
      <c r="M71" s="127">
        <v>1065.3</v>
      </c>
      <c r="N71" s="244">
        <f t="shared" si="12"/>
        <v>0</v>
      </c>
      <c r="O71" s="8">
        <v>177.55</v>
      </c>
      <c r="P71" s="127">
        <v>0</v>
      </c>
      <c r="Q71" s="244">
        <f t="shared" si="13"/>
        <v>177.55</v>
      </c>
      <c r="R71" s="8">
        <v>177.55</v>
      </c>
      <c r="S71" s="127"/>
      <c r="T71" s="244">
        <f t="shared" si="14"/>
        <v>355.1</v>
      </c>
      <c r="U71" s="221"/>
    </row>
    <row r="72" spans="1:21" ht="15" hidden="1">
      <c r="A72" s="241" t="s">
        <v>21</v>
      </c>
      <c r="B72" s="242">
        <f aca="true" t="shared" si="15" ref="B72:T72">SUM(B42:B71)</f>
        <v>126967.15000000001</v>
      </c>
      <c r="C72" s="242">
        <f t="shared" si="15"/>
        <v>18745.569999999996</v>
      </c>
      <c r="D72" s="242">
        <f t="shared" si="15"/>
        <v>30861.84</v>
      </c>
      <c r="E72" s="242">
        <f t="shared" si="15"/>
        <v>114850.88000000002</v>
      </c>
      <c r="F72" s="242">
        <f t="shared" si="15"/>
        <v>18745.569999999996</v>
      </c>
      <c r="G72" s="242">
        <f t="shared" si="15"/>
        <v>33784.32</v>
      </c>
      <c r="H72" s="242">
        <f t="shared" si="15"/>
        <v>99812.13000000003</v>
      </c>
      <c r="I72" s="242">
        <f t="shared" si="15"/>
        <v>18745.569999999996</v>
      </c>
      <c r="J72" s="242">
        <f t="shared" si="15"/>
        <v>17177.3</v>
      </c>
      <c r="K72" s="242">
        <f t="shared" si="15"/>
        <v>101380.40000000001</v>
      </c>
      <c r="L72" s="242">
        <f t="shared" si="15"/>
        <v>18745.569999999996</v>
      </c>
      <c r="M72" s="242">
        <f t="shared" si="15"/>
        <v>21522.239999999994</v>
      </c>
      <c r="N72" s="242">
        <f t="shared" si="15"/>
        <v>98603.73000000003</v>
      </c>
      <c r="O72" s="242">
        <f t="shared" si="15"/>
        <v>18745.569999999996</v>
      </c>
      <c r="P72" s="242">
        <f t="shared" si="15"/>
        <v>22550.44</v>
      </c>
      <c r="Q72" s="242">
        <f t="shared" si="15"/>
        <v>94798.86</v>
      </c>
      <c r="R72" s="242">
        <f t="shared" si="15"/>
        <v>18745.569999999996</v>
      </c>
      <c r="S72" s="242">
        <f t="shared" si="15"/>
        <v>28930.579999999998</v>
      </c>
      <c r="T72" s="242">
        <f t="shared" si="15"/>
        <v>84613.85</v>
      </c>
      <c r="U72" s="223"/>
    </row>
    <row r="73" spans="1:21" ht="15" hidden="1">
      <c r="A73" s="222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</row>
    <row r="74" spans="1:21" ht="15" hidden="1">
      <c r="A74" s="227" t="s">
        <v>97</v>
      </c>
      <c r="B74" s="228">
        <f>V37</f>
        <v>12708.979999999998</v>
      </c>
      <c r="C74" s="228">
        <v>12735.08</v>
      </c>
      <c r="D74" s="228">
        <v>0</v>
      </c>
      <c r="E74" s="226">
        <f>B74+C74-D74</f>
        <v>25444.059999999998</v>
      </c>
      <c r="F74" s="228">
        <v>12735.08</v>
      </c>
      <c r="G74" s="228">
        <v>0</v>
      </c>
      <c r="H74" s="226">
        <f>E74+F74-G74</f>
        <v>38179.14</v>
      </c>
      <c r="I74" s="228">
        <v>12735.08</v>
      </c>
      <c r="J74" s="228">
        <v>0</v>
      </c>
      <c r="K74" s="226">
        <f>H74+I74-J74</f>
        <v>50914.22</v>
      </c>
      <c r="L74" s="228"/>
      <c r="M74" s="228">
        <v>12708.58</v>
      </c>
      <c r="N74" s="226">
        <f>K74+L74-M74</f>
        <v>38205.64</v>
      </c>
      <c r="O74" s="228">
        <v>12708.58</v>
      </c>
      <c r="P74" s="228">
        <v>38125.74</v>
      </c>
      <c r="Q74" s="226">
        <f>N74+O74-P74</f>
        <v>12788.480000000003</v>
      </c>
      <c r="R74" s="228"/>
      <c r="S74" s="228">
        <v>38205.24</v>
      </c>
      <c r="T74" s="226">
        <f>Q74+R74-S74</f>
        <v>-25416.759999999995</v>
      </c>
      <c r="U74" s="223"/>
    </row>
    <row r="75" spans="1:21" ht="15" hidden="1">
      <c r="A75" s="227" t="s">
        <v>239</v>
      </c>
      <c r="B75" s="228">
        <f>B72+B74</f>
        <v>139676.13</v>
      </c>
      <c r="C75" s="228">
        <f aca="true" t="shared" si="16" ref="C75:T75">C72+C74</f>
        <v>31480.649999999994</v>
      </c>
      <c r="D75" s="228">
        <f t="shared" si="16"/>
        <v>30861.84</v>
      </c>
      <c r="E75" s="228">
        <f t="shared" si="16"/>
        <v>140294.94</v>
      </c>
      <c r="F75" s="228">
        <f t="shared" si="16"/>
        <v>31480.649999999994</v>
      </c>
      <c r="G75" s="228">
        <f t="shared" si="16"/>
        <v>33784.32</v>
      </c>
      <c r="H75" s="228">
        <f t="shared" si="16"/>
        <v>137991.27000000002</v>
      </c>
      <c r="I75" s="228">
        <f t="shared" si="16"/>
        <v>31480.649999999994</v>
      </c>
      <c r="J75" s="228">
        <f t="shared" si="16"/>
        <v>17177.3</v>
      </c>
      <c r="K75" s="228">
        <f t="shared" si="16"/>
        <v>152294.62</v>
      </c>
      <c r="L75" s="228">
        <f t="shared" si="16"/>
        <v>18745.569999999996</v>
      </c>
      <c r="M75" s="228">
        <f t="shared" si="16"/>
        <v>34230.81999999999</v>
      </c>
      <c r="N75" s="228">
        <f t="shared" si="16"/>
        <v>136809.37000000002</v>
      </c>
      <c r="O75" s="228">
        <f t="shared" si="16"/>
        <v>31454.149999999994</v>
      </c>
      <c r="P75" s="228">
        <f t="shared" si="16"/>
        <v>60676.17999999999</v>
      </c>
      <c r="Q75" s="228">
        <f t="shared" si="16"/>
        <v>107587.34</v>
      </c>
      <c r="R75" s="228">
        <f t="shared" si="16"/>
        <v>18745.569999999996</v>
      </c>
      <c r="S75" s="228">
        <f t="shared" si="16"/>
        <v>67135.81999999999</v>
      </c>
      <c r="T75" s="228">
        <f t="shared" si="16"/>
        <v>59197.09000000001</v>
      </c>
      <c r="U75" s="223"/>
    </row>
    <row r="76" ht="15" hidden="1">
      <c r="U76" s="28"/>
    </row>
    <row r="77" spans="2:21" ht="15" hidden="1">
      <c r="B77" t="s">
        <v>83</v>
      </c>
      <c r="G77" t="s">
        <v>84</v>
      </c>
      <c r="J77" t="s">
        <v>93</v>
      </c>
      <c r="Q77" s="238"/>
      <c r="U77" s="28"/>
    </row>
    <row r="78" spans="2:21" ht="15">
      <c r="B78" t="s">
        <v>80</v>
      </c>
      <c r="C78" s="98">
        <f>C35+G35+K35+N35+Q35+T35+C72</f>
        <v>131574.08999999997</v>
      </c>
      <c r="F78" t="s">
        <v>80</v>
      </c>
      <c r="G78" s="98">
        <f>C78+F72</f>
        <v>150319.65999999997</v>
      </c>
      <c r="I78" t="s">
        <v>80</v>
      </c>
      <c r="J78" s="98">
        <f>G78+I72</f>
        <v>169065.22999999998</v>
      </c>
      <c r="Q78" s="238"/>
      <c r="U78" s="28"/>
    </row>
    <row r="79" spans="2:17" ht="15">
      <c r="B79" t="s">
        <v>81</v>
      </c>
      <c r="C79" s="98">
        <f>D35+I35+L35+O35+R35+U35+D72</f>
        <v>185990.74999999997</v>
      </c>
      <c r="F79" t="s">
        <v>81</v>
      </c>
      <c r="G79" s="98">
        <f>C79+G72</f>
        <v>219775.06999999998</v>
      </c>
      <c r="I79" t="s">
        <v>81</v>
      </c>
      <c r="J79" s="98">
        <f>G79+J72</f>
        <v>236952.36999999997</v>
      </c>
      <c r="Q79" s="238"/>
    </row>
    <row r="80" spans="2:17" ht="15">
      <c r="B80" t="s">
        <v>82</v>
      </c>
      <c r="C80" s="98">
        <f>E72</f>
        <v>114850.88000000002</v>
      </c>
      <c r="F80" t="s">
        <v>82</v>
      </c>
      <c r="G80" s="98">
        <f>H72</f>
        <v>99812.13000000003</v>
      </c>
      <c r="I80" t="s">
        <v>82</v>
      </c>
      <c r="J80" s="98">
        <f>K72</f>
        <v>101380.40000000001</v>
      </c>
      <c r="Q80" s="238"/>
    </row>
    <row r="81" ht="15">
      <c r="Q81" s="238"/>
    </row>
    <row r="82" ht="15">
      <c r="Q82" s="238"/>
    </row>
    <row r="83" ht="15">
      <c r="Q83" s="238"/>
    </row>
    <row r="84" ht="15">
      <c r="Q84" s="238"/>
    </row>
    <row r="85" ht="15">
      <c r="Q85" s="238"/>
    </row>
    <row r="86" ht="15">
      <c r="Q86" s="238"/>
    </row>
    <row r="87" ht="15">
      <c r="Q87" s="238"/>
    </row>
    <row r="88" ht="15">
      <c r="Q88" s="238"/>
    </row>
    <row r="89" ht="15">
      <c r="Q89" s="238"/>
    </row>
    <row r="90" ht="15">
      <c r="Q90" s="238"/>
    </row>
    <row r="91" ht="15">
      <c r="Q91" s="238"/>
    </row>
    <row r="92" ht="15">
      <c r="Q92" s="238"/>
    </row>
    <row r="93" ht="15">
      <c r="Q93" s="239"/>
    </row>
    <row r="94" ht="15">
      <c r="Q94" s="240"/>
    </row>
    <row r="95" ht="15">
      <c r="Q95" s="124"/>
    </row>
  </sheetData>
  <sheetProtection/>
  <mergeCells count="17">
    <mergeCell ref="R40:T40"/>
    <mergeCell ref="A3:A4"/>
    <mergeCell ref="B3:B4"/>
    <mergeCell ref="C3:F3"/>
    <mergeCell ref="G3:I3"/>
    <mergeCell ref="J3:L3"/>
    <mergeCell ref="M3:O3"/>
    <mergeCell ref="P3:R3"/>
    <mergeCell ref="S3:U3"/>
    <mergeCell ref="A40:A41"/>
    <mergeCell ref="A1:L1"/>
    <mergeCell ref="I40:K40"/>
    <mergeCell ref="L40:N40"/>
    <mergeCell ref="O40:Q40"/>
    <mergeCell ref="B40:B41"/>
    <mergeCell ref="F40:H40"/>
    <mergeCell ref="C40:E40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51"/>
  <sheetViews>
    <sheetView zoomScalePageLayoutView="0" workbookViewId="0" topLeftCell="A19">
      <selection activeCell="G35" sqref="G35"/>
    </sheetView>
  </sheetViews>
  <sheetFormatPr defaultColWidth="9.140625" defaultRowHeight="15"/>
  <cols>
    <col min="2" max="2" width="18.28125" style="0" customWidth="1"/>
    <col min="4" max="4" width="10.28125" style="0" customWidth="1"/>
    <col min="5" max="5" width="11.140625" style="0" customWidth="1"/>
    <col min="7" max="7" width="11.8515625" style="0" customWidth="1"/>
    <col min="8" max="8" width="13.140625" style="0" customWidth="1"/>
    <col min="10" max="10" width="10.7109375" style="0" customWidth="1"/>
  </cols>
  <sheetData>
    <row r="2" spans="3:10" ht="15">
      <c r="C2" t="s">
        <v>41</v>
      </c>
      <c r="D2" t="s">
        <v>131</v>
      </c>
      <c r="E2" t="s">
        <v>197</v>
      </c>
      <c r="F2" t="s">
        <v>198</v>
      </c>
      <c r="G2" t="s">
        <v>27</v>
      </c>
      <c r="H2" t="s">
        <v>41</v>
      </c>
      <c r="J2" t="s">
        <v>199</v>
      </c>
    </row>
    <row r="4" spans="2:12" ht="15">
      <c r="B4" t="s">
        <v>196</v>
      </c>
      <c r="D4">
        <v>3736.2</v>
      </c>
      <c r="E4">
        <v>726475.3</v>
      </c>
      <c r="G4">
        <v>477781.23</v>
      </c>
      <c r="H4">
        <f>E4-G4</f>
        <v>248694.07000000007</v>
      </c>
      <c r="J4">
        <v>477781.23</v>
      </c>
      <c r="L4" t="s">
        <v>208</v>
      </c>
    </row>
    <row r="5" spans="2:10" ht="15">
      <c r="B5" t="s">
        <v>200</v>
      </c>
      <c r="D5">
        <v>4167.8</v>
      </c>
      <c r="E5">
        <v>1244339.8</v>
      </c>
      <c r="G5">
        <v>905756.22</v>
      </c>
      <c r="H5">
        <f aca="true" t="shared" si="0" ref="H5:H12">E5-G5</f>
        <v>338583.5800000001</v>
      </c>
      <c r="J5">
        <v>905756.22</v>
      </c>
    </row>
    <row r="6" spans="2:8" ht="15">
      <c r="B6" t="s">
        <v>201</v>
      </c>
      <c r="H6">
        <f t="shared" si="0"/>
        <v>0</v>
      </c>
    </row>
    <row r="7" spans="2:10" ht="15">
      <c r="B7" t="s">
        <v>202</v>
      </c>
      <c r="D7">
        <v>14532.7</v>
      </c>
      <c r="E7">
        <v>2951413.55</v>
      </c>
      <c r="G7">
        <v>2212514.49</v>
      </c>
      <c r="H7">
        <f t="shared" si="0"/>
        <v>738899.0599999996</v>
      </c>
      <c r="J7">
        <v>2212514.49</v>
      </c>
    </row>
    <row r="8" spans="2:10" ht="15">
      <c r="B8" t="s">
        <v>203</v>
      </c>
      <c r="D8">
        <v>6449.3</v>
      </c>
      <c r="E8">
        <v>1407017.23</v>
      </c>
      <c r="G8">
        <v>1221351.53</v>
      </c>
      <c r="H8">
        <f t="shared" si="0"/>
        <v>185665.69999999995</v>
      </c>
      <c r="J8">
        <v>1221351.53</v>
      </c>
    </row>
    <row r="9" spans="2:12" ht="15">
      <c r="B9" t="s">
        <v>204</v>
      </c>
      <c r="D9">
        <v>14378.2</v>
      </c>
      <c r="E9">
        <v>2931798.94</v>
      </c>
      <c r="G9">
        <v>2364685.1</v>
      </c>
      <c r="H9">
        <f t="shared" si="0"/>
        <v>567113.8399999999</v>
      </c>
      <c r="J9">
        <v>2364685.1</v>
      </c>
      <c r="L9" t="s">
        <v>209</v>
      </c>
    </row>
    <row r="10" spans="2:8" ht="15">
      <c r="B10" t="s">
        <v>205</v>
      </c>
      <c r="H10">
        <f t="shared" si="0"/>
        <v>0</v>
      </c>
    </row>
    <row r="11" spans="2:10" ht="15">
      <c r="B11" t="s">
        <v>206</v>
      </c>
      <c r="D11">
        <v>2949.5</v>
      </c>
      <c r="E11">
        <v>646363.69</v>
      </c>
      <c r="G11">
        <v>498086.92</v>
      </c>
      <c r="H11">
        <f t="shared" si="0"/>
        <v>148276.76999999996</v>
      </c>
      <c r="J11">
        <v>498086.92</v>
      </c>
    </row>
    <row r="12" spans="2:8" ht="15">
      <c r="B12" t="s">
        <v>207</v>
      </c>
      <c r="H12">
        <f t="shared" si="0"/>
        <v>0</v>
      </c>
    </row>
    <row r="18" spans="2:7" ht="15">
      <c r="B18" s="51" t="s">
        <v>1</v>
      </c>
      <c r="C18" t="s">
        <v>41</v>
      </c>
      <c r="D18" t="s">
        <v>197</v>
      </c>
      <c r="E18" t="s">
        <v>27</v>
      </c>
      <c r="F18" t="s">
        <v>226</v>
      </c>
      <c r="G18" t="s">
        <v>41</v>
      </c>
    </row>
    <row r="19" ht="15">
      <c r="B19" s="53"/>
    </row>
    <row r="20" ht="15">
      <c r="B20" s="51" t="s">
        <v>98</v>
      </c>
    </row>
    <row r="21" ht="15">
      <c r="B21" s="154" t="s">
        <v>104</v>
      </c>
    </row>
    <row r="22" ht="15">
      <c r="B22" s="154" t="s">
        <v>8</v>
      </c>
    </row>
    <row r="23" ht="15">
      <c r="B23" s="51" t="s">
        <v>102</v>
      </c>
    </row>
    <row r="24" ht="15">
      <c r="B24" s="51" t="s">
        <v>9</v>
      </c>
    </row>
    <row r="25" ht="15">
      <c r="B25" s="51" t="s">
        <v>10</v>
      </c>
    </row>
    <row r="26" ht="15">
      <c r="B26" s="177" t="s">
        <v>11</v>
      </c>
    </row>
    <row r="27" ht="15">
      <c r="B27" s="51" t="s">
        <v>12</v>
      </c>
    </row>
    <row r="28" ht="15">
      <c r="B28" s="51" t="s">
        <v>13</v>
      </c>
    </row>
    <row r="29" ht="15">
      <c r="B29" s="51" t="s">
        <v>14</v>
      </c>
    </row>
    <row r="30" ht="15">
      <c r="B30" s="154" t="s">
        <v>144</v>
      </c>
    </row>
    <row r="31" ht="15">
      <c r="B31" s="51" t="s">
        <v>15</v>
      </c>
    </row>
    <row r="32" ht="15">
      <c r="B32" s="154" t="s">
        <v>16</v>
      </c>
    </row>
    <row r="33" ht="15">
      <c r="B33" s="51" t="s">
        <v>17</v>
      </c>
    </row>
    <row r="34" ht="15">
      <c r="B34" s="51" t="s">
        <v>18</v>
      </c>
    </row>
    <row r="35" ht="15">
      <c r="B35" s="204" t="s">
        <v>143</v>
      </c>
    </row>
    <row r="36" ht="15">
      <c r="B36" s="51" t="s">
        <v>100</v>
      </c>
    </row>
    <row r="37" ht="15">
      <c r="B37" s="51" t="s">
        <v>19</v>
      </c>
    </row>
    <row r="38" ht="15">
      <c r="B38" s="51" t="s">
        <v>20</v>
      </c>
    </row>
    <row r="39" ht="15">
      <c r="B39" s="53" t="s">
        <v>21</v>
      </c>
    </row>
    <row r="43" spans="2:7" ht="15">
      <c r="B43" t="s">
        <v>227</v>
      </c>
      <c r="G43" s="207">
        <v>0.0714</v>
      </c>
    </row>
    <row r="44" spans="2:8" ht="15">
      <c r="B44" t="s">
        <v>228</v>
      </c>
      <c r="C44" s="102">
        <v>180</v>
      </c>
      <c r="D44" s="206">
        <v>42719</v>
      </c>
      <c r="E44" s="206">
        <v>42898</v>
      </c>
      <c r="F44" s="102">
        <v>729000</v>
      </c>
      <c r="G44" s="207">
        <v>0.0575</v>
      </c>
      <c r="H44" s="208">
        <v>25662.56</v>
      </c>
    </row>
    <row r="45" spans="3:8" ht="15">
      <c r="C45" s="102">
        <v>180</v>
      </c>
      <c r="D45" s="206">
        <v>42900</v>
      </c>
      <c r="E45" s="206">
        <v>43079</v>
      </c>
      <c r="F45" s="102">
        <v>928000</v>
      </c>
      <c r="G45" s="207">
        <v>0.0477</v>
      </c>
      <c r="H45" s="208">
        <f>F45*G44/365*C45</f>
        <v>26314.520547945205</v>
      </c>
    </row>
    <row r="46" spans="3:8" ht="15">
      <c r="C46" s="102">
        <v>183</v>
      </c>
      <c r="D46" s="206">
        <v>43112</v>
      </c>
      <c r="E46" s="206">
        <v>43294</v>
      </c>
      <c r="F46" s="102">
        <v>1119000</v>
      </c>
      <c r="H46" s="209">
        <f>F46*G45/365*C46</f>
        <v>26761.26821917808</v>
      </c>
    </row>
    <row r="47" ht="15">
      <c r="H47" s="205"/>
    </row>
    <row r="48" spans="7:8" ht="15">
      <c r="G48" s="207">
        <v>0.0714</v>
      </c>
      <c r="H48" s="205"/>
    </row>
    <row r="49" spans="2:8" ht="15">
      <c r="B49" t="s">
        <v>201</v>
      </c>
      <c r="C49" s="102">
        <v>180</v>
      </c>
      <c r="D49" s="206">
        <v>42719</v>
      </c>
      <c r="E49" s="206">
        <v>42898</v>
      </c>
      <c r="F49" s="102">
        <v>743000</v>
      </c>
      <c r="G49" s="207">
        <v>0.0575</v>
      </c>
      <c r="H49" s="208">
        <v>26182.01</v>
      </c>
    </row>
    <row r="50" spans="3:8" ht="15">
      <c r="C50" s="102">
        <v>180</v>
      </c>
      <c r="D50" s="206">
        <v>42900</v>
      </c>
      <c r="E50" s="206">
        <v>43079</v>
      </c>
      <c r="F50" s="102">
        <v>946000</v>
      </c>
      <c r="G50" s="207">
        <v>0.0477</v>
      </c>
      <c r="H50" s="208">
        <f>F50*G49/365*C50</f>
        <v>26824.931506849316</v>
      </c>
    </row>
    <row r="51" spans="3:8" ht="15">
      <c r="C51" s="102">
        <v>183</v>
      </c>
      <c r="D51" s="206">
        <v>43112</v>
      </c>
      <c r="E51" s="206">
        <v>43294</v>
      </c>
      <c r="F51" s="102">
        <v>1170000</v>
      </c>
      <c r="H51" s="210">
        <f>F51*G50/365*C51</f>
        <v>27980.95068493151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2016-12-12T06:00:18Z</cp:lastPrinted>
  <dcterms:created xsi:type="dcterms:W3CDTF">2006-09-28T05:33:49Z</dcterms:created>
  <dcterms:modified xsi:type="dcterms:W3CDTF">2019-02-06T02:05:25Z</dcterms:modified>
  <cp:category/>
  <cp:version/>
  <cp:contentType/>
  <cp:contentStatus/>
</cp:coreProperties>
</file>